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24226"/>
  <mc:AlternateContent xmlns:mc="http://schemas.openxmlformats.org/markup-compatibility/2006">
    <mc:Choice Requires="x15">
      <x15ac:absPath xmlns:x15ac="http://schemas.microsoft.com/office/spreadsheetml/2010/11/ac" url="https://dhhsvicgovau.sharepoint.com/sites/ChildrenYouthFamiliesAPSSResources-GRP/Shared Documents/Family Services/Monitoring resources &amp; guides/Acquittal templates/"/>
    </mc:Choice>
  </mc:AlternateContent>
  <xr:revisionPtr revIDLastSave="82" documentId="8_{A9AC9A29-91A8-4443-864E-EC2629626B70}" xr6:coauthVersionLast="47" xr6:coauthVersionMax="47" xr10:uidLastSave="{6714B37F-332F-41BF-86CC-B75F02E320F8}"/>
  <workbookProtection lockStructure="1"/>
  <bookViews>
    <workbookView xWindow="-120" yWindow="-120" windowWidth="29040" windowHeight="15720" xr2:uid="{00000000-000D-0000-FFFF-FFFF00000000}"/>
  </bookViews>
  <sheets>
    <sheet name="Contents" sheetId="1" r:id="rId1"/>
    <sheet name="Instructions" sheetId="11" r:id="rId2"/>
    <sheet name="Funding Allocations" sheetId="8" r:id="rId3"/>
    <sheet name="Goods &amp; Services Acquittal" sheetId="3" r:id="rId4"/>
    <sheet name="Special Contracted Acquittal" sheetId="6" r:id="rId5"/>
    <sheet name="ANALYSIS" sheetId="10" r:id="rId6"/>
    <sheet name="Feedback to DFFH Central" sheetId="9" r:id="rId7"/>
    <sheet name="Drop down options" sheetId="4" state="hidden" r:id="rId8"/>
  </sheets>
  <externalReferences>
    <externalReference r:id="rId9"/>
  </externalReferences>
  <definedNames>
    <definedName name="Accessibility" comment="Accessibility contact and publication information">Contents!$A$10:$A$18</definedName>
    <definedName name="Aquittal_Instructions" comment="Instructions to help you complete the acquittal table">'Goods &amp; Services Acquittal'!$A$8:$A$10</definedName>
    <definedName name="Aquittal_table" comment="Aquittal table">'Goods &amp; Services Acquittal'!#REF!</definedName>
    <definedName name="Aquittal_Totals" comment="Aquittal totals">'Goods &amp; Services Acquittal'!#REF!</definedName>
    <definedName name="Contents" comment="Workbook table of contents">Contents!$A$3:$A$9</definedName>
    <definedName name="EHCategory">[1]Ref!$H$1:$I$65536</definedName>
    <definedName name="FinancialYear">[1]Ref!$V$1:$W$65536</definedName>
    <definedName name="Office">[1]Ref!$M$1:$R$65536</definedName>
    <definedName name="Outcome">'Drop down options'!#REF!</definedName>
    <definedName name="Outcomes">'Drop down options'!#REF!</definedName>
    <definedName name="Outcomes1">'Drop down options'!#REF!</definedName>
    <definedName name="_xlnm.Print_Area" localSheetId="1">Instructions!$A$1:$D$25</definedName>
    <definedName name="ReportDate">[1]Control!$G$10</definedName>
    <definedName name="ReportDates">[1]Ref!$Y$2:$Y$13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0" l="1"/>
  <c r="B8" i="10"/>
  <c r="B9" i="10" s="1"/>
  <c r="G37" i="8"/>
  <c r="C34" i="8"/>
  <c r="C35" i="8"/>
  <c r="C36" i="8"/>
  <c r="C37" i="8"/>
  <c r="C38" i="8"/>
  <c r="C39" i="8"/>
  <c r="C40" i="8"/>
  <c r="C41" i="8"/>
  <c r="C42" i="8"/>
  <c r="C43" i="8"/>
  <c r="C44" i="8"/>
  <c r="C45" i="8"/>
  <c r="C46" i="8"/>
  <c r="C47" i="8"/>
  <c r="C48" i="8"/>
  <c r="C49" i="8"/>
  <c r="C50" i="8"/>
  <c r="C53" i="8" l="1"/>
  <c r="D48" i="8" l="1"/>
  <c r="D49" i="8"/>
  <c r="D34" i="8"/>
  <c r="B67" i="10"/>
  <c r="B68" i="10"/>
  <c r="B69" i="10"/>
  <c r="B70" i="10"/>
  <c r="B71" i="10"/>
  <c r="B72" i="10"/>
  <c r="B73" i="10"/>
  <c r="B74" i="10"/>
  <c r="B75" i="10"/>
  <c r="F15" i="6"/>
  <c r="F16" i="6"/>
  <c r="F17" i="6"/>
  <c r="F18" i="6"/>
  <c r="F19" i="6"/>
  <c r="F20" i="6"/>
  <c r="F21" i="6"/>
  <c r="F22" i="6"/>
  <c r="F23" i="6"/>
  <c r="F24" i="6"/>
  <c r="F25" i="6"/>
  <c r="F26" i="6"/>
  <c r="F27" i="6"/>
  <c r="F28" i="6"/>
  <c r="F29" i="6"/>
  <c r="F30" i="6"/>
  <c r="F31" i="6"/>
  <c r="F32" i="6"/>
  <c r="F33" i="6"/>
  <c r="F34" i="6"/>
  <c r="F35" i="6"/>
  <c r="F36" i="6"/>
  <c r="F37" i="6"/>
  <c r="F38" i="6"/>
  <c r="F14" i="6"/>
  <c r="D22" i="10" s="1"/>
  <c r="I15" i="3"/>
  <c r="I14" i="3"/>
  <c r="I16" i="3"/>
  <c r="C22" i="10" s="1"/>
  <c r="I17" i="3"/>
  <c r="I18" i="3"/>
  <c r="I19" i="3"/>
  <c r="I20" i="3"/>
  <c r="I21" i="3"/>
  <c r="I22" i="3"/>
  <c r="I23" i="3"/>
  <c r="I24" i="3"/>
  <c r="I25" i="3"/>
  <c r="I26" i="3"/>
  <c r="I27" i="3"/>
  <c r="I28" i="3"/>
  <c r="I29" i="3"/>
  <c r="I30" i="3"/>
  <c r="I31" i="3"/>
  <c r="I32" i="3"/>
  <c r="I33" i="3"/>
  <c r="I34" i="3"/>
  <c r="I35" i="3"/>
  <c r="I36" i="3"/>
  <c r="I37" i="3"/>
  <c r="I38" i="3"/>
  <c r="I39" i="3"/>
  <c r="E20" i="10" l="1"/>
  <c r="C21" i="10"/>
  <c r="C24" i="10"/>
  <c r="C18" i="10"/>
  <c r="C29" i="10"/>
  <c r="E29" i="10" s="1"/>
  <c r="C28" i="10"/>
  <c r="E28" i="10" s="1"/>
  <c r="C27" i="10"/>
  <c r="C25" i="10"/>
  <c r="C23" i="10"/>
  <c r="E23" i="10" s="1"/>
  <c r="D21" i="10"/>
  <c r="D20" i="10"/>
  <c r="D19" i="10"/>
  <c r="D18" i="10"/>
  <c r="D30" i="10" s="1"/>
  <c r="D29" i="10"/>
  <c r="D28" i="10"/>
  <c r="D27" i="10"/>
  <c r="D26" i="10"/>
  <c r="D25" i="10"/>
  <c r="D24" i="10"/>
  <c r="D23" i="10"/>
  <c r="C19" i="10"/>
  <c r="C26" i="10"/>
  <c r="E26" i="10" s="1"/>
  <c r="E22" i="10"/>
  <c r="E24" i="10" l="1"/>
  <c r="E27" i="10"/>
  <c r="E21" i="10"/>
  <c r="E25" i="10"/>
  <c r="C30" i="10"/>
  <c r="E30" i="10" s="1"/>
  <c r="E18" i="10"/>
  <c r="E19" i="10"/>
  <c r="K5" i="6" l="1"/>
  <c r="K4" i="6"/>
  <c r="B108" i="10"/>
  <c r="B107" i="10"/>
  <c r="B91" i="10"/>
  <c r="B92" i="10"/>
  <c r="B93" i="10"/>
  <c r="B94" i="10"/>
  <c r="B95" i="10"/>
  <c r="B96" i="10"/>
  <c r="B97" i="10"/>
  <c r="B98" i="10"/>
  <c r="B99" i="10"/>
  <c r="B100" i="10"/>
  <c r="B101" i="10"/>
  <c r="B102" i="10"/>
  <c r="B103" i="10"/>
  <c r="B104" i="10"/>
  <c r="B105" i="10"/>
  <c r="B106" i="10"/>
  <c r="B90" i="10"/>
  <c r="H34" i="8"/>
  <c r="H35" i="8"/>
  <c r="H36" i="8"/>
  <c r="H37" i="8"/>
  <c r="H38" i="8"/>
  <c r="H39" i="8"/>
  <c r="H40" i="8"/>
  <c r="H41" i="8"/>
  <c r="H42" i="8"/>
  <c r="H43" i="8"/>
  <c r="H44" i="8"/>
  <c r="H45" i="8"/>
  <c r="H46" i="8"/>
  <c r="H47" i="8"/>
  <c r="H48" i="8"/>
  <c r="H49" i="8"/>
  <c r="H50" i="8"/>
  <c r="H51" i="8"/>
  <c r="H52" i="8"/>
  <c r="D35" i="8"/>
  <c r="D36" i="8"/>
  <c r="D37" i="8"/>
  <c r="D38" i="8"/>
  <c r="D39" i="8"/>
  <c r="D40" i="8"/>
  <c r="D41" i="8"/>
  <c r="D42" i="8"/>
  <c r="D43" i="8"/>
  <c r="D44" i="8"/>
  <c r="D45" i="8"/>
  <c r="D46" i="8"/>
  <c r="D47" i="8"/>
  <c r="D50" i="8"/>
  <c r="D11" i="10"/>
  <c r="B109" i="10" l="1"/>
  <c r="C108" i="10" s="1"/>
  <c r="H54" i="8"/>
  <c r="D53" i="8"/>
  <c r="B66" i="10" l="1"/>
  <c r="B39" i="10"/>
  <c r="B57" i="10"/>
  <c r="B40" i="10"/>
  <c r="B41" i="10"/>
  <c r="B42" i="10"/>
  <c r="B43" i="10"/>
  <c r="B44" i="10"/>
  <c r="B45" i="10"/>
  <c r="B46" i="10"/>
  <c r="B47" i="10"/>
  <c r="B48" i="10"/>
  <c r="B49" i="10"/>
  <c r="B50" i="10"/>
  <c r="B51" i="10"/>
  <c r="B52" i="10"/>
  <c r="B53" i="10"/>
  <c r="B54" i="10"/>
  <c r="B55" i="10"/>
  <c r="B56" i="10"/>
  <c r="L8" i="3"/>
  <c r="B76" i="10" l="1"/>
  <c r="B58" i="10"/>
  <c r="C39" i="10" s="1"/>
  <c r="C75" i="10" l="1"/>
  <c r="C74" i="10"/>
  <c r="C66" i="10"/>
  <c r="C57" i="10"/>
  <c r="C43" i="10"/>
  <c r="C8" i="10" l="1"/>
  <c r="B11" i="10"/>
  <c r="D10" i="10"/>
  <c r="G34" i="8"/>
  <c r="G35" i="8"/>
  <c r="G36" i="8"/>
  <c r="G38" i="8"/>
  <c r="G39" i="8"/>
  <c r="G40" i="8"/>
  <c r="G41" i="8"/>
  <c r="G42" i="8"/>
  <c r="G43" i="8"/>
  <c r="G44" i="8"/>
  <c r="G45" i="8"/>
  <c r="G46" i="8"/>
  <c r="G47" i="8"/>
  <c r="G48" i="8"/>
  <c r="G49" i="8"/>
  <c r="G50" i="8"/>
  <c r="G51" i="8"/>
  <c r="G52" i="8"/>
  <c r="C4" i="10"/>
  <c r="C11" i="10" l="1"/>
  <c r="C10" i="10"/>
  <c r="B10" i="10"/>
  <c r="B12" i="10" s="1"/>
  <c r="D12" i="10"/>
  <c r="G54" i="8"/>
  <c r="L34" i="3"/>
  <c r="L35" i="3"/>
  <c r="L36" i="3"/>
  <c r="L37" i="3"/>
  <c r="L38" i="3"/>
  <c r="L39" i="3"/>
  <c r="L28" i="6" a="1"/>
  <c r="L28" i="6" s="1"/>
  <c r="L29" i="6" a="1"/>
  <c r="L29" i="6" s="1"/>
  <c r="L30" i="6" a="1"/>
  <c r="L30" i="6" s="1"/>
  <c r="L31" i="6" a="1"/>
  <c r="L31" i="6" s="1"/>
  <c r="L32" i="6" a="1"/>
  <c r="L32" i="6" s="1"/>
  <c r="L33" i="6" a="1"/>
  <c r="L33" i="6" s="1"/>
  <c r="L34" i="6" a="1"/>
  <c r="L34" i="6" s="1"/>
  <c r="L35" i="6" a="1"/>
  <c r="L35" i="6" s="1"/>
  <c r="L36" i="6" a="1"/>
  <c r="L36" i="6" s="1"/>
  <c r="L37" i="6" a="1"/>
  <c r="L37" i="6" s="1"/>
  <c r="L38" i="6" a="1"/>
  <c r="L38" i="6" s="1"/>
  <c r="L26" i="6" a="1"/>
  <c r="L26" i="6" s="1"/>
  <c r="L27" i="6" a="1"/>
  <c r="L27" i="6" s="1"/>
  <c r="L14" i="3"/>
  <c r="L15" i="3"/>
  <c r="L16" i="3"/>
  <c r="L17" i="3"/>
  <c r="L18" i="3"/>
  <c r="L19" i="3"/>
  <c r="L20" i="3"/>
  <c r="L21" i="3"/>
  <c r="L22" i="3"/>
  <c r="L23" i="3"/>
  <c r="L24" i="3"/>
  <c r="L25" i="3"/>
  <c r="L26" i="3"/>
  <c r="L27" i="3"/>
  <c r="L28" i="3"/>
  <c r="L29" i="3"/>
  <c r="L30" i="3"/>
  <c r="L31" i="3"/>
  <c r="L32" i="3"/>
  <c r="L33" i="3"/>
  <c r="C12" i="10" l="1"/>
  <c r="E11" i="10"/>
  <c r="B13" i="10"/>
  <c r="B14" i="10" s="1"/>
  <c r="E10" i="10"/>
  <c r="L25" i="6" a="1"/>
  <c r="L25" i="6" s="1"/>
  <c r="E12" i="10" l="1"/>
  <c r="L6" i="3"/>
  <c r="L5" i="3"/>
  <c r="L24" i="6" l="1" a="1"/>
  <c r="L24" i="6" s="1"/>
  <c r="C5" i="10"/>
  <c r="C44" i="10" l="1"/>
  <c r="C100" i="10"/>
  <c r="C73" i="10" l="1"/>
  <c r="C69" i="10"/>
  <c r="C54" i="10"/>
  <c r="C56" i="10"/>
  <c r="C96" i="10"/>
  <c r="C40" i="10"/>
  <c r="C107" i="10"/>
  <c r="C46" i="10"/>
  <c r="C52" i="10"/>
  <c r="C51" i="10"/>
  <c r="C95" i="10"/>
  <c r="C105" i="10"/>
  <c r="C48" i="10"/>
  <c r="C47" i="10"/>
  <c r="C91" i="10"/>
  <c r="C101" i="10"/>
  <c r="C102" i="10"/>
  <c r="C94" i="10"/>
  <c r="C106" i="10"/>
  <c r="C98" i="10"/>
  <c r="C103" i="10"/>
  <c r="C90" i="10"/>
  <c r="C97" i="10"/>
  <c r="C92" i="10"/>
  <c r="C49" i="10"/>
  <c r="C41" i="10"/>
  <c r="C45" i="10"/>
  <c r="C53" i="10"/>
  <c r="C99" i="10"/>
  <c r="C50" i="10"/>
  <c r="C93" i="10"/>
  <c r="C104" i="10"/>
  <c r="C55" i="10"/>
  <c r="C42" i="10"/>
  <c r="C71" i="10"/>
  <c r="C67" i="10"/>
  <c r="C68" i="10"/>
  <c r="C70" i="10"/>
  <c r="L23" i="6" l="1" a="1"/>
  <c r="L23" i="6" s="1"/>
  <c r="L22" i="6" a="1"/>
  <c r="L22" i="6" s="1"/>
  <c r="L21" i="6" a="1"/>
  <c r="L21" i="6" s="1"/>
  <c r="L20" i="6" a="1"/>
  <c r="L20" i="6" s="1"/>
  <c r="L19" i="6" a="1"/>
  <c r="L19" i="6" s="1"/>
  <c r="L18" i="6" a="1"/>
  <c r="L18" i="6" s="1"/>
  <c r="L17" i="6" a="1"/>
  <c r="L17" i="6" s="1"/>
  <c r="L16" i="6" a="1"/>
  <c r="L16" i="6" s="1"/>
  <c r="L15" i="6" a="1"/>
  <c r="L15" i="6" s="1"/>
  <c r="L14" i="6" a="1"/>
  <c r="L14" i="6" s="1"/>
  <c r="L7" i="3" l="1"/>
  <c r="L9" i="3" s="1"/>
  <c r="D9" i="10"/>
  <c r="D13" i="10" s="1"/>
  <c r="D28" i="8"/>
  <c r="C9" i="10"/>
  <c r="E9" i="10" l="1"/>
  <c r="C13" i="10"/>
  <c r="C14" i="10" s="1"/>
  <c r="D14" i="10"/>
  <c r="E13" i="10" l="1"/>
</calcChain>
</file>

<file path=xl/sharedStrings.xml><?xml version="1.0" encoding="utf-8"?>
<sst xmlns="http://schemas.openxmlformats.org/spreadsheetml/2006/main" count="389" uniqueCount="247">
  <si>
    <t>31437 Flexible Funding - Family Services Flexible Funding acquittal tool</t>
  </si>
  <si>
    <t>Contents  -click to follow link</t>
  </si>
  <si>
    <t>Instructions</t>
  </si>
  <si>
    <t>Summary of Funding Allocations</t>
  </si>
  <si>
    <t>Goods &amp; Services Acquittal template</t>
  </si>
  <si>
    <t>Specialist Contracted Acquittal template</t>
  </si>
  <si>
    <t>Analysis of spending</t>
  </si>
  <si>
    <t>Feedback to DHHS template</t>
  </si>
  <si>
    <t>Accessibility</t>
  </si>
  <si>
    <t>To receive this publication in an accessible format,</t>
  </si>
  <si>
    <t>call 1300 650 172, using the National Relay Service (13 36 77) if needed, or</t>
  </si>
  <si>
    <t>email Family Services</t>
  </si>
  <si>
    <t>ChildrenYouthFamilies@dhhs.vic.gov.au</t>
  </si>
  <si>
    <t>Authorised and published by the Victorian Government, 1 Treasury Place, Melbourne.</t>
  </si>
  <si>
    <t>© State of Victoria, November 2019</t>
  </si>
  <si>
    <t>Available on Department of Health and Human Services website's Family Services page</t>
  </si>
  <si>
    <t>&lt;https://providers.dhhs.vic.gov.au/family-services&gt;</t>
  </si>
  <si>
    <t>Family Services Flexible Funding tracking &amp; biannual acquittal tools</t>
  </si>
  <si>
    <t>Instructions and policy advice</t>
  </si>
  <si>
    <t xml:space="preserve">Updated acquittal tools must be  provided to APSS advisors who will forward to the Family Services policy team. </t>
  </si>
  <si>
    <r>
      <rPr>
        <sz val="11"/>
        <rFont val="Arial"/>
        <family val="2"/>
      </rPr>
      <t xml:space="preserve">July - Dec acquittal due to APSS by </t>
    </r>
    <r>
      <rPr>
        <b/>
        <sz val="11"/>
        <rFont val="Arial"/>
        <family val="2"/>
      </rPr>
      <t xml:space="preserve"> 14 January. </t>
    </r>
    <r>
      <rPr>
        <sz val="11"/>
        <rFont val="Arial"/>
        <family val="2"/>
      </rPr>
      <t>Jan - June acquittal due</t>
    </r>
    <r>
      <rPr>
        <b/>
        <sz val="11"/>
        <rFont val="Arial"/>
        <family val="2"/>
      </rPr>
      <t xml:space="preserve"> 14 July,</t>
    </r>
    <r>
      <rPr>
        <sz val="11"/>
        <rFont val="Arial"/>
        <family val="2"/>
      </rPr>
      <t xml:space="preserve"> and due to DHHS Central (ChildrenYouthFamilies@dhhs.vic.gov.au) two weeks later. </t>
    </r>
  </si>
  <si>
    <t>For full policy - see Flexible Funding Chapter of the Program Requirements for Family &amp; Early Parenting Services</t>
  </si>
  <si>
    <t xml:space="preserve">Flexible Funding is part of the service model for, and allocated with, specific Family Services  programs such as Integrated Family Services, Specialist Disability Practitioner roles, the Family Preservation and Reunificaiton Reponse etc </t>
  </si>
  <si>
    <t>Organisations should endeavor to utilise the funding in line with the respective intended model - there is however some flexibility to use the funding across clients accessing other family services programs</t>
  </si>
  <si>
    <t>The 31437 Flexible Funding aquitttal template has been designed to support the following activities</t>
  </si>
  <si>
    <t>Service Providers can keep one or more aquittal tempaltes to reflect operational structures. For example they may</t>
  </si>
  <si>
    <t>Record expenditure for multiple family services program types in one template - or may choose to mainting individual templates</t>
  </si>
  <si>
    <t xml:space="preserve">Reflect the use of funds flexibly across family services models if or when this is required </t>
  </si>
  <si>
    <t>With the prior approval of APSS - record funding &amp; expenditure for up to two local Areas in one sheet, where if this supports operations/service delivery</t>
  </si>
  <si>
    <t>*If using one sheet across two areas service providers must be able to acquit biannually back to on current funds expended/not expended for each Area</t>
  </si>
  <si>
    <t>*Integrated Family Services flexible funding is allocated to Alliances not individual agencies, and should not be recorded within a sheet that covers more than one area</t>
  </si>
  <si>
    <t>*Homes For Families flexible funding aquittals should be recorded in a separate file</t>
  </si>
  <si>
    <t>Service Providers, Alliances, APSS and the Family Services Policy Team can</t>
  </si>
  <si>
    <t>Review the use of flexible funding for clients in their area by program, outcome area etc</t>
  </si>
  <si>
    <t>Review how different family services program types utilise flexible funding acorss areas, outcome areas etc</t>
  </si>
  <si>
    <t>31437 Flexible Funding for Family Services - expenditure tracking &amp; biannual acquittal tools</t>
  </si>
  <si>
    <t xml:space="preserve">Summary of funding allocations by area and program - as per Service Agreements. </t>
  </si>
  <si>
    <t>Please complete</t>
  </si>
  <si>
    <t>Financial year</t>
  </si>
  <si>
    <t xml:space="preserve">Data current at </t>
  </si>
  <si>
    <t>Organisation</t>
  </si>
  <si>
    <t>Area 1</t>
  </si>
  <si>
    <t>Service Providers may choose to combine aquittals for up to two local areas in one sheet, where it makes sense to do so for operational purposes</t>
  </si>
  <si>
    <t>Area 2 (if applicable)</t>
  </si>
  <si>
    <t>APSS Advisor email address Area 1</t>
  </si>
  <si>
    <t>APSS Advisor email address Area 2</t>
  </si>
  <si>
    <t>Complete with support of APSS</t>
  </si>
  <si>
    <r>
      <t xml:space="preserve">Name of program flexible funding allocations are attached to
</t>
    </r>
    <r>
      <rPr>
        <sz val="12"/>
        <color theme="0"/>
        <rFont val="Arial"/>
        <family val="2"/>
      </rPr>
      <t>- select all that apply, one funding source and area per line</t>
    </r>
  </si>
  <si>
    <r>
      <t xml:space="preserve">Area 
</t>
    </r>
    <r>
      <rPr>
        <sz val="12"/>
        <color theme="0"/>
        <rFont val="Arial"/>
        <family val="2"/>
      </rPr>
      <t xml:space="preserve"> (Reflects SAMS Cost Centre)</t>
    </r>
  </si>
  <si>
    <t>Funding</t>
  </si>
  <si>
    <t>TOTAL</t>
  </si>
  <si>
    <t>High level overview of expenditure by area and program</t>
  </si>
  <si>
    <t xml:space="preserve">Program utilising flexible funding </t>
  </si>
  <si>
    <t>Expenditure -
Goods &amp; services</t>
  </si>
  <si>
    <t>Expenditure -
Speciaist contracted</t>
  </si>
  <si>
    <t>Area</t>
  </si>
  <si>
    <t xml:space="preserve">Child FIRST </t>
  </si>
  <si>
    <t>E - Goulburn</t>
  </si>
  <si>
    <t>Early Help - Embedding Family Services</t>
  </si>
  <si>
    <t>E - Ovens Murray</t>
  </si>
  <si>
    <t>Integrated Family Services</t>
  </si>
  <si>
    <t>E - Inner East</t>
  </si>
  <si>
    <t>Evidence Based Program</t>
  </si>
  <si>
    <t xml:space="preserve">E - Outer East </t>
  </si>
  <si>
    <t>Intensive Family Services</t>
  </si>
  <si>
    <t xml:space="preserve">N - Loddon </t>
  </si>
  <si>
    <t>FPR Response</t>
  </si>
  <si>
    <t xml:space="preserve">N - Mallee </t>
  </si>
  <si>
    <t>Specialist Disability Practitioner</t>
  </si>
  <si>
    <t xml:space="preserve">N - Hume Moreland </t>
  </si>
  <si>
    <t>Complex Disabilities Support Needs</t>
  </si>
  <si>
    <t xml:space="preserve">N - NEMA </t>
  </si>
  <si>
    <t>Supporting Parents with Intellectual Disability</t>
  </si>
  <si>
    <t xml:space="preserve">S - Inner Gippsland </t>
  </si>
  <si>
    <t>Child and family health and wellbeing hubs</t>
  </si>
  <si>
    <t xml:space="preserve">S - Outer Gippsland </t>
  </si>
  <si>
    <t>Homes for Families</t>
  </si>
  <si>
    <t xml:space="preserve">S - Bayside Peninsula </t>
  </si>
  <si>
    <t>Putting Families First</t>
  </si>
  <si>
    <t>S - Latrobe Health Projects</t>
  </si>
  <si>
    <t>Aboriginal Family Restoration</t>
  </si>
  <si>
    <t xml:space="preserve">S - Southern Melbourne </t>
  </si>
  <si>
    <t>Flood 2022</t>
  </si>
  <si>
    <t xml:space="preserve">W -Barwon </t>
  </si>
  <si>
    <t>Child &amp; Family Wellbeing Hubs (Mental Health)</t>
  </si>
  <si>
    <t>W -Wimmera South West</t>
  </si>
  <si>
    <t xml:space="preserve">Other </t>
  </si>
  <si>
    <t xml:space="preserve">W -Central Highlands </t>
  </si>
  <si>
    <t>Program field is blank</t>
  </si>
  <si>
    <t xml:space="preserve">W -Brimbank Melton </t>
  </si>
  <si>
    <t xml:space="preserve">W -Western Melbourne </t>
  </si>
  <si>
    <t>Area field is blank</t>
  </si>
  <si>
    <t xml:space="preserve">Total </t>
  </si>
  <si>
    <t>Flexible Funding -  Goods and Services - tracking &amp; acquittal template</t>
  </si>
  <si>
    <t>Used for 31437  Flexible Funding</t>
  </si>
  <si>
    <t>Sheet contents</t>
  </si>
  <si>
    <t>Totals: Goods and services</t>
  </si>
  <si>
    <t>Item</t>
  </si>
  <si>
    <t>Total</t>
  </si>
  <si>
    <t>Goods and services acquittal table</t>
  </si>
  <si>
    <t>Amount approved</t>
  </si>
  <si>
    <t>Totals</t>
  </si>
  <si>
    <t>Amount expended</t>
  </si>
  <si>
    <t>Families assisted first packages</t>
  </si>
  <si>
    <t>Families assisted subsequent packages</t>
  </si>
  <si>
    <r>
      <t xml:space="preserve">Use this sheet to acquit on </t>
    </r>
    <r>
      <rPr>
        <b/>
        <sz val="10"/>
        <color theme="1"/>
        <rFont val="Arial"/>
        <family val="2"/>
      </rPr>
      <t>items and services</t>
    </r>
    <r>
      <rPr>
        <sz val="10"/>
        <color theme="1"/>
        <rFont val="Arial"/>
        <family val="2"/>
      </rPr>
      <t xml:space="preserve"> purchased for individual families</t>
    </r>
  </si>
  <si>
    <t>Total packages</t>
  </si>
  <si>
    <r>
      <t xml:space="preserve">To add a new row to the acquittal table, </t>
    </r>
    <r>
      <rPr>
        <b/>
        <sz val="10"/>
        <color theme="1"/>
        <rFont val="Arial"/>
        <family val="2"/>
      </rPr>
      <t>select the final cell (column Q of the last row) and press Tab</t>
    </r>
    <r>
      <rPr>
        <sz val="10"/>
        <color theme="1"/>
        <rFont val="Arial"/>
        <family val="2"/>
      </rPr>
      <t>.</t>
    </r>
  </si>
  <si>
    <t>Some column headings include guidance in brackets to help you complete the table</t>
  </si>
  <si>
    <t>Acquittal table</t>
  </si>
  <si>
    <t>Internal Case Identifier
DELETE COLUMN OR CONTENT PRIOR TO PROVIDING TO DHHS</t>
  </si>
  <si>
    <r>
      <t xml:space="preserve">IRIS 'Reference Code'
</t>
    </r>
    <r>
      <rPr>
        <sz val="9"/>
        <color rgb="FFDDDDDD"/>
        <rFont val="Arial"/>
        <family val="2"/>
      </rPr>
      <t xml:space="preserve">(under 'Outlet' in the Case Details tab) </t>
    </r>
  </si>
  <si>
    <t xml:space="preserve">Agency working with the family 
</t>
  </si>
  <si>
    <t>Family Services program
(select from dropdown)</t>
  </si>
  <si>
    <t>Local Area of family
(drop down)</t>
  </si>
  <si>
    <t>Number of children in family</t>
  </si>
  <si>
    <r>
      <t xml:space="preserve">Has family already received a flex funding allocation this FY? 
</t>
    </r>
    <r>
      <rPr>
        <sz val="9"/>
        <color rgb="FFDDDDDD"/>
        <rFont val="Arial"/>
        <family val="2"/>
      </rPr>
      <t>(select from dropdown)</t>
    </r>
  </si>
  <si>
    <t>Date this funding approved</t>
  </si>
  <si>
    <t xml:space="preserve">Month (auto - fills) </t>
  </si>
  <si>
    <t>Amount expended to date 
MANDATORY FIELD</t>
  </si>
  <si>
    <r>
      <t xml:space="preserve">Amount approved remaining of this item/package </t>
    </r>
    <r>
      <rPr>
        <sz val="9"/>
        <color rgb="FFDDDDDD"/>
        <rFont val="Arial"/>
        <family val="2"/>
      </rPr>
      <t>(calculated automatically)</t>
    </r>
  </si>
  <si>
    <t>Details of purchases
(brief item/s list)</t>
  </si>
  <si>
    <r>
      <t xml:space="preserve">Receipt filed? 
</t>
    </r>
    <r>
      <rPr>
        <sz val="9"/>
        <color rgb="FFDDDDDD"/>
        <rFont val="Arial"/>
        <family val="2"/>
      </rPr>
      <t>(select from dropdown)</t>
    </r>
  </si>
  <si>
    <t xml:space="preserve">Purpose of allocation </t>
  </si>
  <si>
    <r>
      <t xml:space="preserve">Outcome area allocation relates to </t>
    </r>
    <r>
      <rPr>
        <sz val="9"/>
        <color rgb="FFDDDDDD"/>
        <rFont val="Arial"/>
        <family val="2"/>
      </rPr>
      <t>(select from dropdown)</t>
    </r>
  </si>
  <si>
    <r>
      <t xml:space="preserve">Provision of this flex allocation complete? </t>
    </r>
    <r>
      <rPr>
        <sz val="9"/>
        <color rgb="FFDDDDDD"/>
        <rFont val="Arial"/>
        <family val="2"/>
      </rPr>
      <t>(select from dropdown)</t>
    </r>
  </si>
  <si>
    <t>Comment or rationale for providing second package</t>
  </si>
  <si>
    <t>Flexible Funding - Specialised Contracted positions and initiatives -  tracking &amp; acquittal template</t>
  </si>
  <si>
    <r>
      <t xml:space="preserve">Used for </t>
    </r>
    <r>
      <rPr>
        <b/>
        <i/>
        <sz val="14"/>
        <color rgb="FF004EA8"/>
        <rFont val="Arial"/>
        <family val="2"/>
      </rPr>
      <t>31437  Flexible Funding</t>
    </r>
  </si>
  <si>
    <t>Specialist acquittal table</t>
  </si>
  <si>
    <r>
      <t xml:space="preserve">Use this sheet to acquit on </t>
    </r>
    <r>
      <rPr>
        <b/>
        <sz val="10"/>
        <color theme="1"/>
        <rFont val="Arial"/>
        <family val="2"/>
      </rPr>
      <t xml:space="preserve">specialist positions or initiatives </t>
    </r>
    <r>
      <rPr>
        <sz val="10"/>
        <color theme="1"/>
        <rFont val="Arial"/>
        <family val="2"/>
      </rPr>
      <t>funded through flexible funding</t>
    </r>
  </si>
  <si>
    <r>
      <t xml:space="preserve">To add a new row to the acquittal table, </t>
    </r>
    <r>
      <rPr>
        <b/>
        <sz val="10"/>
        <color theme="1"/>
        <rFont val="Arial"/>
        <family val="2"/>
      </rPr>
      <t>select the final cell (column P of the last row) and press Tab</t>
    </r>
    <r>
      <rPr>
        <sz val="10"/>
        <color theme="1"/>
        <rFont val="Arial"/>
        <family val="2"/>
      </rPr>
      <t>.</t>
    </r>
  </si>
  <si>
    <t>Program benefiting from flexible funding
(select from dropdown)</t>
  </si>
  <si>
    <t>Name of the specialist position or initiative funded?</t>
  </si>
  <si>
    <t xml:space="preserve">Agency managing the position or initiative
</t>
  </si>
  <si>
    <t xml:space="preserve">Area of the position or inititive </t>
  </si>
  <si>
    <t>Month (auto - fills)</t>
  </si>
  <si>
    <t>Start date of the position/initiative</t>
  </si>
  <si>
    <t>End date of the position/initiative</t>
  </si>
  <si>
    <t>Has this position/initiative been funded in prior years?</t>
  </si>
  <si>
    <r>
      <t xml:space="preserve">Amount remaining </t>
    </r>
    <r>
      <rPr>
        <sz val="9"/>
        <color rgb="FFDDDDDD"/>
        <rFont val="Arial"/>
        <family val="2"/>
      </rPr>
      <t>(calculated automatically)</t>
    </r>
  </si>
  <si>
    <t>Details of position /initiative
- EFT fraction, skill set, role in cases or in teams</t>
  </si>
  <si>
    <t>Theory of change behind this position/initiative
- Why is this position/initiative required? What is the service system or service delivery gap it seeks to address?
 - Is evidence of outcomes collected?</t>
  </si>
  <si>
    <t>Number of families receiving support/benefiting?</t>
  </si>
  <si>
    <t>Comment</t>
  </si>
  <si>
    <t>Good &amp; Services expenditure analysis dashboard</t>
  </si>
  <si>
    <t>The tables and charts in this section populate automatically and have been locked to editing</t>
  </si>
  <si>
    <t>Year</t>
  </si>
  <si>
    <t>Analysis of expenditure - current at</t>
  </si>
  <si>
    <t>Table 1. Overview of total funding allocated, approved and expended</t>
  </si>
  <si>
    <t>Other areas / blank Area fields (check completion of fields)</t>
  </si>
  <si>
    <t xml:space="preserve">Total funding allocation </t>
  </si>
  <si>
    <t>Expenditure:
on Goods and Services</t>
  </si>
  <si>
    <t>Expenditure: 
on Specialist / contracted</t>
  </si>
  <si>
    <t xml:space="preserve">Expenditure:  
Total </t>
  </si>
  <si>
    <t>Overall balance available (Total unexpended)</t>
  </si>
  <si>
    <t>Per cent (%) unexpended</t>
  </si>
  <si>
    <t>Month number</t>
  </si>
  <si>
    <t>Month</t>
  </si>
  <si>
    <t>Total Goods and Services expended</t>
  </si>
  <si>
    <t>Total Speciaist Contracted expended</t>
  </si>
  <si>
    <t>Total  expended</t>
  </si>
  <si>
    <t>July</t>
  </si>
  <si>
    <t>August</t>
  </si>
  <si>
    <t>September</t>
  </si>
  <si>
    <t>October</t>
  </si>
  <si>
    <t>November</t>
  </si>
  <si>
    <t>December</t>
  </si>
  <si>
    <t>January (or no date)</t>
  </si>
  <si>
    <t>February</t>
  </si>
  <si>
    <t>March</t>
  </si>
  <si>
    <t>April</t>
  </si>
  <si>
    <t>May</t>
  </si>
  <si>
    <t>June</t>
  </si>
  <si>
    <t xml:space="preserve">
Outcome Area</t>
  </si>
  <si>
    <t>Total expended
on Goods and Services</t>
  </si>
  <si>
    <t>Per cent of expenditure</t>
  </si>
  <si>
    <t xml:space="preserve">Parenting skill development </t>
  </si>
  <si>
    <t>Family functioning and relationships</t>
  </si>
  <si>
    <t>Family violence - Safe from fear or abuse</t>
  </si>
  <si>
    <t>Mental Health</t>
  </si>
  <si>
    <t>Alcohol and other drug use</t>
  </si>
  <si>
    <t>NDIS - access</t>
  </si>
  <si>
    <t xml:space="preserve">Healing &amp; growth following trauma </t>
  </si>
  <si>
    <t>Learning &amp; Education</t>
  </si>
  <si>
    <t>Early childhood development</t>
  </si>
  <si>
    <t>Social involvement / isolation</t>
  </si>
  <si>
    <t>Participate in community</t>
  </si>
  <si>
    <t>Homes are suitable and stable</t>
  </si>
  <si>
    <t>Living skills / Household management</t>
  </si>
  <si>
    <t xml:space="preserve">Material wellbeing </t>
  </si>
  <si>
    <t xml:space="preserve">Financial literacy </t>
  </si>
  <si>
    <t xml:space="preserve">Participate in employment and training </t>
  </si>
  <si>
    <t>Physical health</t>
  </si>
  <si>
    <t>Other</t>
  </si>
  <si>
    <t>Outcome Area field is blank</t>
  </si>
  <si>
    <t xml:space="preserve">Purpose of Allocation </t>
  </si>
  <si>
    <t>Emergency material aid</t>
  </si>
  <si>
    <t>Engagement - prior to agreed goals</t>
  </si>
  <si>
    <t>To progress goals in action plan</t>
  </si>
  <si>
    <t>Specialist Assessment</t>
  </si>
  <si>
    <t>Debt - exceptional circumstances only</t>
  </si>
  <si>
    <t>2.5% multi-agency administration cost</t>
  </si>
  <si>
    <t>Bulk pre-purchase - Goods</t>
  </si>
  <si>
    <t>Bulk pre-purchase - Services (eg assessments)</t>
  </si>
  <si>
    <t>Purpose field is blank</t>
  </si>
  <si>
    <t>TOTAL  (excludes where 'purpose' has been left blank)</t>
  </si>
  <si>
    <t>Specialised contracted positions or initiatives dashboard</t>
  </si>
  <si>
    <t xml:space="preserve">
Outcome Area of allocation </t>
  </si>
  <si>
    <t>Goods &amp; Services - expended</t>
  </si>
  <si>
    <t>% expended</t>
  </si>
  <si>
    <t>Outcome Area is blank</t>
  </si>
  <si>
    <t xml:space="preserve">Optional - Feedback on Flexible Funding acquittal tools, guidance and suggested changes </t>
  </si>
  <si>
    <t>Feedback will be returned to the Family Services Policy Team as part of biannual acquittals and will be used to improve future versions of the tools</t>
  </si>
  <si>
    <t>Agency feedback on</t>
  </si>
  <si>
    <t xml:space="preserve">Suggested changes and reasons </t>
  </si>
  <si>
    <t xml:space="preserve">Summary Sheet </t>
  </si>
  <si>
    <t>Goods &amp; Services Acquittal  template</t>
  </si>
  <si>
    <t>Specialist Contracted template</t>
  </si>
  <si>
    <t>Analysis</t>
  </si>
  <si>
    <t>Guidelines - inclusions, clarity</t>
  </si>
  <si>
    <t>APSS feedback on tools, guidance or processes</t>
  </si>
  <si>
    <t xml:space="preserve">Flexible funding program funding source </t>
  </si>
  <si>
    <t>Family Services program - using funding</t>
  </si>
  <si>
    <t>Program type - specialist support</t>
  </si>
  <si>
    <t xml:space="preserve">Area list </t>
  </si>
  <si>
    <t>Child and family health and wellbeing Hubs</t>
  </si>
  <si>
    <t>Carry over from previous year</t>
  </si>
  <si>
    <t>Other (write here in free text)</t>
  </si>
  <si>
    <t>Has family already received a package this FY?</t>
  </si>
  <si>
    <t>Yes</t>
  </si>
  <si>
    <t>No</t>
  </si>
  <si>
    <t>Receipt filed</t>
  </si>
  <si>
    <t>No (record reason in comments)</t>
  </si>
  <si>
    <t>Purpose of Goods &amp; Services funding</t>
  </si>
  <si>
    <t>PFF housing brokerage</t>
  </si>
  <si>
    <t>Outcome area the allocation relates to</t>
  </si>
  <si>
    <t xml:space="preserve">Provision of this flex allocation complete? </t>
  </si>
  <si>
    <t xml:space="preserve"> </t>
  </si>
  <si>
    <t>2023-24</t>
  </si>
  <si>
    <t>updated July 2023</t>
  </si>
  <si>
    <t>Expenditure by Program. This table auto-completes</t>
  </si>
  <si>
    <t>Expenditure by Area. This table auto-completes</t>
  </si>
  <si>
    <t>Table 3. Summary of expenditure on Goods and Services by Outcome Area</t>
  </si>
  <si>
    <t>Table 2. Summary of total funding expended by month</t>
  </si>
  <si>
    <t xml:space="preserve">Table 4. Summary of expenditure on Goods and Services by purpose of allocation </t>
  </si>
  <si>
    <t xml:space="preserve">Table 5. Summary of expenditure on Specialised Contracted positions or initiatives by Outcome Area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</si>
</sst>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quot;$&quot;* #,##0.00_-;_-&quot;$&quot;* &quot;-&quot;??_-;_-@_-"/>
    <numFmt numFmtId="164" formatCode="[$-C09]d\ mmmm\ yyyy;@"/>
    <numFmt numFmtId="165" formatCode="&quot;$&quot;#,##0.00"/>
    <numFmt numFmtId="166" formatCode="[$-C09]dd\-mmmm\-yyyy;@"/>
    <numFmt numFmtId="167" formatCode="[$-C09]dd\-mmm\-yy;@"/>
    <numFmt numFmtId="168" formatCode="_-&quot;$&quot;* #,##0_-;\-&quot;$&quot;* #,##0_-;_-&quot;$&quot;* &quot;-&quot;??_-;_-@_-"/>
  </numFmts>
  <fonts count="69" x14ac:knownFonts="1">
    <font>
      <sz val="10"/>
      <color theme="1"/>
      <name val="Arial"/>
      <family val="2"/>
    </font>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u/>
      <sz val="11"/>
      <color theme="10"/>
      <name val="Calibri"/>
      <family val="2"/>
      <scheme val="minor"/>
    </font>
    <font>
      <sz val="12"/>
      <name val="Arial"/>
      <family val="2"/>
    </font>
    <font>
      <sz val="10"/>
      <name val="Arial"/>
      <family val="2"/>
    </font>
    <font>
      <sz val="11"/>
      <color indexed="8"/>
      <name val="Calibri"/>
      <family val="2"/>
    </font>
    <font>
      <b/>
      <sz val="10"/>
      <color theme="1"/>
      <name val="Arial"/>
      <family val="2"/>
    </font>
    <font>
      <sz val="9"/>
      <color rgb="FFDDDDDD"/>
      <name val="Arial"/>
      <family val="2"/>
    </font>
    <font>
      <b/>
      <sz val="14"/>
      <color rgb="FF87189D"/>
      <name val="Arial"/>
      <family val="2"/>
    </font>
    <font>
      <b/>
      <sz val="18"/>
      <color rgb="FF87189D"/>
      <name val="Arial"/>
      <family val="2"/>
    </font>
    <font>
      <sz val="10"/>
      <color rgb="FFFF0000"/>
      <name val="Arial"/>
      <family val="2"/>
    </font>
    <font>
      <sz val="10"/>
      <color rgb="FF87189D"/>
      <name val="Arial"/>
      <family val="2"/>
    </font>
    <font>
      <sz val="12"/>
      <color rgb="FF87189D"/>
      <name val="Arial"/>
      <family val="2"/>
    </font>
    <font>
      <b/>
      <sz val="10"/>
      <color theme="1"/>
      <name val="Helvetica"/>
      <family val="2"/>
    </font>
    <font>
      <b/>
      <i/>
      <sz val="14"/>
      <color rgb="FF87189D"/>
      <name val="Arial"/>
      <family val="2"/>
    </font>
    <font>
      <b/>
      <sz val="22"/>
      <color rgb="FF7030A0"/>
      <name val="Arial"/>
      <family val="2"/>
    </font>
    <font>
      <b/>
      <sz val="14"/>
      <color rgb="FF7030A0"/>
      <name val="Arial"/>
      <family val="2"/>
    </font>
    <font>
      <sz val="12"/>
      <color rgb="FF7030A0"/>
      <name val="Arial"/>
      <family val="2"/>
    </font>
    <font>
      <b/>
      <sz val="22"/>
      <color theme="0"/>
      <name val="Arial"/>
      <family val="2"/>
    </font>
    <font>
      <sz val="11"/>
      <color rgb="FFFF0000"/>
      <name val="Calibri"/>
      <family val="2"/>
      <scheme val="minor"/>
    </font>
    <font>
      <sz val="12"/>
      <color theme="1"/>
      <name val="Arial"/>
      <family val="2"/>
    </font>
    <font>
      <b/>
      <sz val="12"/>
      <color rgb="FF7030A0"/>
      <name val="Arial"/>
      <family val="2"/>
    </font>
    <font>
      <sz val="11"/>
      <color theme="1"/>
      <name val="Arial"/>
      <family val="2"/>
    </font>
    <font>
      <b/>
      <sz val="11"/>
      <color theme="1"/>
      <name val="Arial"/>
      <family val="2"/>
    </font>
    <font>
      <b/>
      <sz val="10"/>
      <color rgb="FF002060"/>
      <name val="Arial"/>
      <family val="2"/>
    </font>
    <font>
      <b/>
      <sz val="10"/>
      <color rgb="FF612A8A"/>
      <name val="Arial"/>
      <family val="2"/>
    </font>
    <font>
      <b/>
      <sz val="16"/>
      <color theme="0"/>
      <name val="Arial"/>
      <family val="2"/>
    </font>
    <font>
      <b/>
      <sz val="14"/>
      <color theme="0"/>
      <name val="Arial"/>
      <family val="2"/>
    </font>
    <font>
      <sz val="14"/>
      <color theme="0"/>
      <name val="Arial"/>
      <family val="2"/>
    </font>
    <font>
      <b/>
      <sz val="18"/>
      <color theme="0"/>
      <name val="Arial"/>
      <family val="2"/>
    </font>
    <font>
      <sz val="10"/>
      <color theme="0"/>
      <name val="Arial"/>
      <family val="2"/>
    </font>
    <font>
      <u/>
      <sz val="11"/>
      <color theme="10"/>
      <name val="Arial"/>
      <family val="2"/>
    </font>
    <font>
      <sz val="14"/>
      <color theme="1"/>
      <name val="Arial"/>
      <family val="2"/>
    </font>
    <font>
      <b/>
      <sz val="18"/>
      <color rgb="FF004EA8"/>
      <name val="Arial"/>
      <family val="2"/>
    </font>
    <font>
      <b/>
      <sz val="14"/>
      <color rgb="FF004EA8"/>
      <name val="Arial"/>
      <family val="2"/>
    </font>
    <font>
      <b/>
      <i/>
      <sz val="14"/>
      <color rgb="FF004EA8"/>
      <name val="Arial"/>
      <family val="2"/>
    </font>
    <font>
      <b/>
      <sz val="12"/>
      <color rgb="FF87189D"/>
      <name val="Arial"/>
      <family val="2"/>
    </font>
    <font>
      <b/>
      <sz val="14"/>
      <color theme="1"/>
      <name val="Arial"/>
      <family val="2"/>
    </font>
    <font>
      <b/>
      <sz val="11"/>
      <color rgb="FF7030A0"/>
      <name val="Arial"/>
      <family val="2"/>
    </font>
    <font>
      <sz val="11"/>
      <color theme="4" tint="-0.249977111117893"/>
      <name val="Arial"/>
      <family val="2"/>
    </font>
    <font>
      <sz val="11"/>
      <name val="Arial"/>
      <family val="2"/>
    </font>
    <font>
      <b/>
      <sz val="11"/>
      <name val="Arial"/>
      <family val="2"/>
    </font>
    <font>
      <sz val="11"/>
      <color rgb="FF7030A0"/>
      <name val="Arial"/>
      <family val="2"/>
    </font>
    <font>
      <sz val="11"/>
      <color rgb="FF87189D"/>
      <name val="Arial"/>
      <family val="2"/>
    </font>
    <font>
      <sz val="11"/>
      <color theme="0"/>
      <name val="Arial"/>
      <family val="2"/>
    </font>
    <font>
      <sz val="11"/>
      <color rgb="FFFF0000"/>
      <name val="Arial"/>
      <family val="2"/>
    </font>
    <font>
      <b/>
      <sz val="12"/>
      <color theme="3"/>
      <name val="Arial"/>
      <family val="2"/>
    </font>
    <font>
      <sz val="11"/>
      <color theme="0" tint="-0.249977111117893"/>
      <name val="Arial"/>
      <family val="2"/>
    </font>
    <font>
      <i/>
      <sz val="14"/>
      <color theme="1"/>
      <name val="Arial"/>
      <family val="2"/>
    </font>
    <font>
      <sz val="12"/>
      <color theme="3"/>
      <name val="Arial"/>
      <family val="2"/>
    </font>
    <font>
      <i/>
      <sz val="12"/>
      <color theme="3"/>
      <name val="Arial"/>
      <family val="2"/>
    </font>
    <font>
      <sz val="11"/>
      <color theme="7"/>
      <name val="Arial"/>
      <family val="2"/>
    </font>
    <font>
      <b/>
      <sz val="16"/>
      <color rgb="FF721585"/>
      <name val="Arial"/>
      <family val="2"/>
    </font>
    <font>
      <b/>
      <sz val="12"/>
      <color rgb="FF721585"/>
      <name val="Arial"/>
      <family val="2"/>
    </font>
    <font>
      <i/>
      <sz val="12"/>
      <color rgb="FF721585"/>
      <name val="Arial"/>
      <family val="2"/>
    </font>
    <font>
      <b/>
      <sz val="11"/>
      <color rgb="FF87189D"/>
      <name val="Arial"/>
      <family val="2"/>
    </font>
    <font>
      <b/>
      <sz val="12"/>
      <color theme="0"/>
      <name val="Arial"/>
      <family val="2"/>
    </font>
    <font>
      <b/>
      <sz val="12"/>
      <color theme="1"/>
      <name val="Arial"/>
      <family val="2"/>
    </font>
    <font>
      <sz val="12"/>
      <color theme="1"/>
      <name val="Calibri"/>
      <family val="2"/>
      <scheme val="minor"/>
    </font>
    <font>
      <i/>
      <sz val="12"/>
      <color theme="1"/>
      <name val="Calibri"/>
      <family val="2"/>
      <scheme val="minor"/>
    </font>
    <font>
      <sz val="12"/>
      <color theme="0"/>
      <name val="Arial"/>
      <family val="2"/>
    </font>
    <font>
      <sz val="8"/>
      <name val="Arial"/>
      <family val="2"/>
    </font>
    <font>
      <i/>
      <sz val="18"/>
      <color rgb="FF87189D"/>
      <name val="Arial"/>
      <family val="2"/>
    </font>
    <font>
      <i/>
      <sz val="18"/>
      <color rgb="FF004EA8"/>
      <name val="Arial"/>
      <family val="2"/>
    </font>
    <font>
      <i/>
      <sz val="11"/>
      <color theme="1"/>
      <name val="Arial"/>
      <family val="2"/>
    </font>
    <font>
      <sz val="11"/>
      <color theme="0" tint="-0.499984740745262"/>
      <name val="Arial"/>
      <family val="2"/>
    </font>
  </fonts>
  <fills count="11">
    <fill>
      <patternFill patternType="none"/>
    </fill>
    <fill>
      <patternFill patternType="gray125"/>
    </fill>
    <fill>
      <patternFill patternType="solid">
        <fgColor theme="0"/>
        <bgColor indexed="64"/>
      </patternFill>
    </fill>
    <fill>
      <patternFill patternType="solid">
        <fgColor rgb="FF004EA8"/>
        <bgColor indexed="64"/>
      </patternFill>
    </fill>
    <fill>
      <patternFill patternType="solid">
        <fgColor rgb="FF53565A"/>
        <bgColor indexed="64"/>
      </patternFill>
    </fill>
    <fill>
      <patternFill patternType="solid">
        <fgColor theme="0" tint="-0.14999847407452621"/>
        <bgColor indexed="64"/>
      </patternFill>
    </fill>
    <fill>
      <patternFill patternType="solid">
        <fgColor theme="7" tint="0.79998168889431442"/>
        <bgColor theme="7" tint="0.79998168889431442"/>
      </patternFill>
    </fill>
    <fill>
      <patternFill patternType="solid">
        <fgColor theme="4" tint="0.79998168889431442"/>
        <bgColor indexed="64"/>
      </patternFill>
    </fill>
    <fill>
      <patternFill patternType="solid">
        <fgColor theme="8" tint="0.79998168889431442"/>
        <bgColor indexed="64"/>
      </patternFill>
    </fill>
    <fill>
      <patternFill patternType="solid">
        <fgColor rgb="FF612A8A"/>
        <bgColor indexed="64"/>
      </patternFill>
    </fill>
    <fill>
      <patternFill patternType="solid">
        <fgColor rgb="FF721585"/>
        <bgColor indexed="64"/>
      </patternFill>
    </fill>
  </fills>
  <borders count="20">
    <border>
      <left/>
      <right/>
      <top/>
      <bottom/>
      <diagonal/>
    </border>
    <border>
      <left style="medium">
        <color rgb="FFC0C0C0"/>
      </left>
      <right style="medium">
        <color rgb="FFC0C0C0"/>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3">
    <xf numFmtId="0" fontId="0" fillId="0" borderId="0"/>
    <xf numFmtId="0" fontId="12" fillId="0" borderId="0" applyNumberFormat="0" applyFill="0" applyAlignment="0" applyProtection="0"/>
    <xf numFmtId="0" fontId="11" fillId="0" borderId="0" applyNumberFormat="0" applyFill="0" applyAlignment="0" applyProtection="0"/>
    <xf numFmtId="0" fontId="5" fillId="0" borderId="0" applyNumberFormat="0" applyFill="0" applyBorder="0" applyAlignment="0" applyProtection="0"/>
    <xf numFmtId="0" fontId="4" fillId="0" borderId="0"/>
    <xf numFmtId="0" fontId="7" fillId="0" borderId="0"/>
    <xf numFmtId="9" fontId="8"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174">
    <xf numFmtId="0" fontId="0" fillId="0" borderId="0" xfId="0"/>
    <xf numFmtId="0" fontId="6" fillId="0" borderId="0" xfId="0" applyFont="1" applyAlignment="1">
      <alignment vertical="center"/>
    </xf>
    <xf numFmtId="0" fontId="2" fillId="0" borderId="0" xfId="7"/>
    <xf numFmtId="0" fontId="3" fillId="0" borderId="0" xfId="7" applyFont="1"/>
    <xf numFmtId="17" fontId="2" fillId="0" borderId="0" xfId="7" applyNumberFormat="1"/>
    <xf numFmtId="0" fontId="7" fillId="0" borderId="0" xfId="0" applyFont="1"/>
    <xf numFmtId="0" fontId="13" fillId="0" borderId="0" xfId="0" applyFont="1"/>
    <xf numFmtId="0" fontId="16" fillId="0" borderId="1" xfId="7" applyFont="1" applyBorder="1" applyAlignment="1">
      <alignment horizontal="left" vertical="center" wrapText="1"/>
    </xf>
    <xf numFmtId="0" fontId="23" fillId="0" borderId="0" xfId="0" applyFont="1"/>
    <xf numFmtId="0" fontId="24" fillId="0" borderId="0" xfId="0" applyFont="1" applyAlignment="1">
      <alignment horizontal="left"/>
    </xf>
    <xf numFmtId="0" fontId="0" fillId="0" borderId="4" xfId="0" applyBorder="1"/>
    <xf numFmtId="0" fontId="0" fillId="0" borderId="5" xfId="0" applyBorder="1"/>
    <xf numFmtId="0" fontId="0" fillId="0" borderId="6" xfId="0" applyBorder="1"/>
    <xf numFmtId="0" fontId="22" fillId="0" borderId="0" xfId="7" applyFont="1"/>
    <xf numFmtId="0" fontId="12" fillId="0" borderId="0" xfId="1"/>
    <xf numFmtId="0" fontId="4" fillId="0" borderId="0" xfId="0" applyFont="1"/>
    <xf numFmtId="49" fontId="26" fillId="0" borderId="0" xfId="0" applyNumberFormat="1" applyFont="1"/>
    <xf numFmtId="0" fontId="11" fillId="0" borderId="0" xfId="2"/>
    <xf numFmtId="0" fontId="34" fillId="0" borderId="0" xfId="3" applyFont="1"/>
    <xf numFmtId="0" fontId="34" fillId="0" borderId="0" xfId="3" applyFont="1" applyAlignment="1">
      <alignment vertical="center"/>
    </xf>
    <xf numFmtId="0" fontId="35" fillId="0" borderId="0" xfId="0" applyFont="1"/>
    <xf numFmtId="0" fontId="35" fillId="0" borderId="2" xfId="0" applyFont="1" applyBorder="1"/>
    <xf numFmtId="44" fontId="35" fillId="0" borderId="2" xfId="11" applyFont="1" applyBorder="1"/>
    <xf numFmtId="9" fontId="35" fillId="0" borderId="2" xfId="12" applyFont="1" applyBorder="1" applyAlignment="1">
      <alignment horizontal="center" vertical="center"/>
    </xf>
    <xf numFmtId="0" fontId="40" fillId="0" borderId="11" xfId="0" applyFont="1" applyBorder="1" applyAlignment="1">
      <alignment wrapText="1"/>
    </xf>
    <xf numFmtId="44" fontId="40" fillId="0" borderId="11" xfId="11" applyFont="1" applyBorder="1"/>
    <xf numFmtId="0" fontId="40" fillId="0" borderId="11" xfId="0" applyFont="1" applyBorder="1"/>
    <xf numFmtId="9" fontId="35" fillId="0" borderId="2" xfId="12" applyFont="1" applyBorder="1" applyAlignment="1">
      <alignment horizontal="center"/>
    </xf>
    <xf numFmtId="44" fontId="35" fillId="0" borderId="11" xfId="11" applyFont="1" applyBorder="1"/>
    <xf numFmtId="9" fontId="35" fillId="0" borderId="11" xfId="12" applyFont="1" applyBorder="1" applyAlignment="1">
      <alignment horizontal="center"/>
    </xf>
    <xf numFmtId="0" fontId="35" fillId="0" borderId="11" xfId="0" applyFont="1" applyBorder="1"/>
    <xf numFmtId="0" fontId="12" fillId="0" borderId="0" xfId="1" applyFill="1" applyProtection="1">
      <protection locked="0"/>
    </xf>
    <xf numFmtId="0" fontId="4" fillId="0" borderId="0" xfId="0" applyFont="1" applyProtection="1">
      <protection locked="0"/>
    </xf>
    <xf numFmtId="0" fontId="11" fillId="0" borderId="0" xfId="1" applyFont="1" applyFill="1" applyProtection="1">
      <protection locked="0"/>
    </xf>
    <xf numFmtId="0" fontId="11" fillId="0" borderId="0" xfId="2" applyFill="1" applyProtection="1">
      <protection locked="0"/>
    </xf>
    <xf numFmtId="0" fontId="34" fillId="0" borderId="0" xfId="3" applyFont="1" applyFill="1" applyBorder="1" applyProtection="1">
      <protection locked="0"/>
    </xf>
    <xf numFmtId="0" fontId="5" fillId="0" borderId="0" xfId="3" applyFill="1" applyBorder="1" applyProtection="1">
      <protection locked="0"/>
    </xf>
    <xf numFmtId="0" fontId="13" fillId="0" borderId="0" xfId="0" applyFont="1" applyProtection="1">
      <protection locked="0"/>
    </xf>
    <xf numFmtId="165" fontId="4" fillId="0" borderId="0" xfId="0" applyNumberFormat="1" applyFont="1" applyProtection="1">
      <protection locked="0"/>
    </xf>
    <xf numFmtId="0" fontId="0" fillId="0" borderId="0" xfId="0" applyProtection="1">
      <protection locked="0"/>
    </xf>
    <xf numFmtId="0" fontId="4" fillId="0" borderId="0" xfId="0" applyFont="1" applyAlignment="1" applyProtection="1">
      <alignment vertical="center" wrapText="1"/>
      <protection locked="0"/>
    </xf>
    <xf numFmtId="0" fontId="25" fillId="4" borderId="13"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36" fillId="0" borderId="0" xfId="1" applyFont="1" applyProtection="1">
      <protection locked="0"/>
    </xf>
    <xf numFmtId="0" fontId="37" fillId="0" borderId="0" xfId="1" applyFont="1" applyProtection="1">
      <protection locked="0"/>
    </xf>
    <xf numFmtId="0" fontId="37" fillId="0" borderId="0" xfId="2" applyFont="1" applyProtection="1">
      <protection locked="0"/>
    </xf>
    <xf numFmtId="0" fontId="34" fillId="0" borderId="0" xfId="3" applyFont="1" applyProtection="1">
      <protection locked="0"/>
    </xf>
    <xf numFmtId="0" fontId="4" fillId="3" borderId="0" xfId="0" applyFont="1" applyFill="1" applyProtection="1">
      <protection locked="0"/>
    </xf>
    <xf numFmtId="0" fontId="5" fillId="0" borderId="0" xfId="3" applyProtection="1">
      <protection locked="0"/>
    </xf>
    <xf numFmtId="0" fontId="4" fillId="3" borderId="2" xfId="0" applyFont="1"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4" fillId="0" borderId="0" xfId="0" applyFont="1" applyAlignment="1" applyProtection="1">
      <alignment horizontal="left" vertical="top" wrapText="1"/>
      <protection locked="0"/>
    </xf>
    <xf numFmtId="164" fontId="4" fillId="0" borderId="0" xfId="0" applyNumberFormat="1" applyFont="1" applyAlignment="1" applyProtection="1">
      <alignment horizontal="left" vertical="top" wrapText="1"/>
      <protection locked="0"/>
    </xf>
    <xf numFmtId="44" fontId="4" fillId="0" borderId="0" xfId="11" applyFont="1" applyAlignment="1" applyProtection="1">
      <alignment horizontal="left" vertical="top" wrapText="1"/>
      <protection locked="0"/>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wrapText="1"/>
      <protection locked="0"/>
    </xf>
    <xf numFmtId="0" fontId="39" fillId="0" borderId="17" xfId="1" applyFont="1" applyFill="1" applyBorder="1" applyProtection="1">
      <protection locked="0"/>
    </xf>
    <xf numFmtId="0" fontId="39" fillId="0" borderId="16" xfId="1" applyFont="1" applyFill="1" applyBorder="1" applyProtection="1">
      <protection locked="0"/>
    </xf>
    <xf numFmtId="0" fontId="15" fillId="0" borderId="18" xfId="1" applyFont="1" applyFill="1" applyBorder="1" applyAlignment="1" applyProtection="1">
      <alignment vertical="top"/>
      <protection locked="0"/>
    </xf>
    <xf numFmtId="0" fontId="20" fillId="0" borderId="10" xfId="0" applyFont="1" applyBorder="1" applyAlignment="1" applyProtection="1">
      <alignment horizontal="left" vertical="top" wrapText="1"/>
      <protection locked="0"/>
    </xf>
    <xf numFmtId="0" fontId="15" fillId="0" borderId="15" xfId="1" applyFont="1" applyFill="1" applyBorder="1" applyAlignment="1" applyProtection="1">
      <alignment vertical="top"/>
      <protection locked="0"/>
    </xf>
    <xf numFmtId="0" fontId="20" fillId="0" borderId="12" xfId="0" applyFont="1" applyBorder="1" applyAlignment="1" applyProtection="1">
      <alignment horizontal="left" vertical="top" wrapText="1"/>
      <protection locked="0"/>
    </xf>
    <xf numFmtId="0" fontId="0" fillId="0" borderId="0" xfId="0" applyAlignment="1" applyProtection="1">
      <alignment vertical="top"/>
      <protection locked="0"/>
    </xf>
    <xf numFmtId="0" fontId="15" fillId="6" borderId="2" xfId="1" applyFont="1" applyFill="1" applyBorder="1" applyAlignment="1" applyProtection="1">
      <alignment horizontal="left" vertical="top" wrapText="1"/>
      <protection locked="0"/>
    </xf>
    <xf numFmtId="0" fontId="20" fillId="6" borderId="2" xfId="0" applyFont="1" applyFill="1" applyBorder="1" applyAlignment="1" applyProtection="1">
      <alignment horizontal="left" vertical="top" wrapText="1"/>
      <protection locked="0"/>
    </xf>
    <xf numFmtId="0" fontId="18" fillId="0" borderId="0" xfId="0" applyFont="1" applyAlignment="1" applyProtection="1">
      <alignment horizontal="left"/>
      <protection locked="0"/>
    </xf>
    <xf numFmtId="0" fontId="25" fillId="0" borderId="0" xfId="0" applyFont="1" applyProtection="1">
      <protection locked="0"/>
    </xf>
    <xf numFmtId="0" fontId="25" fillId="0" borderId="0" xfId="0" applyFont="1"/>
    <xf numFmtId="0" fontId="42" fillId="0" borderId="0" xfId="0" applyFont="1" applyProtection="1">
      <protection locked="0"/>
    </xf>
    <xf numFmtId="0" fontId="45" fillId="0" borderId="0" xfId="0" applyFont="1" applyAlignment="1" applyProtection="1">
      <alignment horizontal="center"/>
      <protection locked="0"/>
    </xf>
    <xf numFmtId="0" fontId="45" fillId="0" borderId="0" xfId="1" applyFont="1" applyFill="1" applyProtection="1">
      <protection locked="0"/>
    </xf>
    <xf numFmtId="0" fontId="46" fillId="0" borderId="0" xfId="1" applyFont="1" applyFill="1" applyProtection="1">
      <protection locked="0"/>
    </xf>
    <xf numFmtId="0" fontId="41" fillId="0" borderId="0" xfId="0" applyFont="1" applyAlignment="1">
      <alignment horizontal="left"/>
    </xf>
    <xf numFmtId="0" fontId="48" fillId="0" borderId="0" xfId="0" applyFont="1" applyProtection="1">
      <protection locked="0"/>
    </xf>
    <xf numFmtId="0" fontId="49" fillId="0" borderId="0" xfId="0" applyFont="1" applyAlignment="1" applyProtection="1">
      <alignment horizontal="left"/>
      <protection locked="0"/>
    </xf>
    <xf numFmtId="0" fontId="17" fillId="0" borderId="0" xfId="1" applyFont="1" applyFill="1" applyProtection="1">
      <protection locked="0"/>
    </xf>
    <xf numFmtId="166" fontId="35" fillId="0" borderId="0" xfId="0" applyNumberFormat="1" applyFont="1" applyAlignment="1" applyProtection="1">
      <alignment horizontal="center"/>
      <protection locked="0"/>
    </xf>
    <xf numFmtId="0" fontId="49" fillId="0" borderId="0" xfId="0" applyFont="1"/>
    <xf numFmtId="0" fontId="25" fillId="0" borderId="2" xfId="0" applyFont="1" applyBorder="1"/>
    <xf numFmtId="0" fontId="50" fillId="0" borderId="2" xfId="0" applyFont="1" applyBorder="1"/>
    <xf numFmtId="0" fontId="7" fillId="0" borderId="0" xfId="0" applyFont="1" applyAlignment="1" applyProtection="1">
      <alignment horizontal="left" vertical="top"/>
      <protection locked="0"/>
    </xf>
    <xf numFmtId="0" fontId="7" fillId="5" borderId="14" xfId="0" applyFont="1" applyFill="1" applyBorder="1" applyAlignment="1" applyProtection="1">
      <alignment horizontal="left" vertical="top"/>
      <protection locked="0"/>
    </xf>
    <xf numFmtId="167" fontId="7" fillId="0" borderId="0" xfId="0" applyNumberFormat="1" applyFont="1" applyAlignment="1" applyProtection="1">
      <alignment horizontal="left" vertical="top"/>
      <protection locked="0"/>
    </xf>
    <xf numFmtId="44" fontId="7" fillId="0" borderId="0" xfId="11" applyFont="1" applyFill="1" applyBorder="1" applyAlignment="1" applyProtection="1">
      <alignment horizontal="left" vertical="top"/>
      <protection locked="0"/>
    </xf>
    <xf numFmtId="44" fontId="7" fillId="8" borderId="0" xfId="11" applyFont="1" applyFill="1" applyBorder="1" applyAlignment="1" applyProtection="1">
      <alignment horizontal="left" vertical="top"/>
      <protection locked="0"/>
    </xf>
    <xf numFmtId="0" fontId="14" fillId="0" borderId="0" xfId="0" applyFont="1" applyAlignment="1" applyProtection="1">
      <alignment horizontal="left" vertical="top"/>
      <protection locked="0"/>
    </xf>
    <xf numFmtId="0" fontId="4" fillId="0" borderId="0" xfId="0" applyFont="1" applyAlignment="1" applyProtection="1">
      <alignment horizontal="left" vertical="top"/>
      <protection locked="0"/>
    </xf>
    <xf numFmtId="0" fontId="7" fillId="0" borderId="4" xfId="0" applyFont="1" applyBorder="1" applyAlignment="1" applyProtection="1">
      <alignment horizontal="left" vertical="top"/>
      <protection locked="0"/>
    </xf>
    <xf numFmtId="0" fontId="51" fillId="0" borderId="11" xfId="0" applyFont="1" applyBorder="1"/>
    <xf numFmtId="0" fontId="52" fillId="0" borderId="0" xfId="0" applyFont="1" applyAlignment="1" applyProtection="1">
      <alignment horizontal="left"/>
      <protection locked="0"/>
    </xf>
    <xf numFmtId="0" fontId="53" fillId="0" borderId="0" xfId="0" applyFont="1" applyAlignment="1" applyProtection="1">
      <alignment horizontal="left"/>
      <protection locked="0"/>
    </xf>
    <xf numFmtId="0" fontId="54" fillId="0" borderId="0" xfId="0" applyFont="1" applyProtection="1">
      <protection locked="0"/>
    </xf>
    <xf numFmtId="0" fontId="54" fillId="0" borderId="0" xfId="0" applyFont="1"/>
    <xf numFmtId="0" fontId="55" fillId="0" borderId="0" xfId="0" applyFont="1" applyAlignment="1" applyProtection="1">
      <alignment horizontal="left"/>
      <protection locked="0"/>
    </xf>
    <xf numFmtId="0" fontId="56" fillId="0" borderId="0" xfId="0" applyFont="1" applyAlignment="1" applyProtection="1">
      <alignment horizontal="left"/>
      <protection locked="0"/>
    </xf>
    <xf numFmtId="0" fontId="57" fillId="0" borderId="0" xfId="0" applyFont="1" applyAlignment="1" applyProtection="1">
      <alignment horizontal="left"/>
      <protection locked="0"/>
    </xf>
    <xf numFmtId="0" fontId="47" fillId="9" borderId="0" xfId="0" applyFont="1" applyFill="1" applyAlignment="1" applyProtection="1">
      <alignment horizontal="center"/>
      <protection locked="0"/>
    </xf>
    <xf numFmtId="0" fontId="21" fillId="9" borderId="7" xfId="0" applyFont="1" applyFill="1" applyBorder="1"/>
    <xf numFmtId="0" fontId="21" fillId="9" borderId="8" xfId="0" applyFont="1" applyFill="1" applyBorder="1"/>
    <xf numFmtId="0" fontId="14" fillId="0" borderId="0" xfId="0" applyFont="1"/>
    <xf numFmtId="0" fontId="11" fillId="0" borderId="0" xfId="0" applyFont="1" applyAlignment="1" applyProtection="1">
      <alignment horizontal="right"/>
      <protection locked="0"/>
    </xf>
    <xf numFmtId="0" fontId="58" fillId="0" borderId="0" xfId="0" applyFont="1" applyAlignment="1">
      <alignment horizontal="left"/>
    </xf>
    <xf numFmtId="0" fontId="30" fillId="10" borderId="2" xfId="0" applyFont="1" applyFill="1" applyBorder="1" applyAlignment="1">
      <alignment vertical="center" wrapText="1"/>
    </xf>
    <xf numFmtId="168" fontId="25" fillId="2" borderId="2" xfId="11" applyNumberFormat="1" applyFont="1" applyFill="1" applyBorder="1" applyAlignment="1">
      <alignment horizontal="left" vertical="center"/>
    </xf>
    <xf numFmtId="168" fontId="25" fillId="2" borderId="2" xfId="12" applyNumberFormat="1" applyFont="1" applyFill="1" applyBorder="1" applyAlignment="1">
      <alignment horizontal="left" vertical="center"/>
    </xf>
    <xf numFmtId="9" fontId="25" fillId="2" borderId="2" xfId="12" applyFont="1" applyFill="1" applyBorder="1" applyAlignment="1">
      <alignment horizontal="right" vertical="center"/>
    </xf>
    <xf numFmtId="0" fontId="23" fillId="9" borderId="0" xfId="0" applyFont="1" applyFill="1" applyAlignment="1">
      <alignment vertical="center"/>
    </xf>
    <xf numFmtId="0" fontId="61" fillId="0" borderId="0" xfId="7" applyFont="1"/>
    <xf numFmtId="168" fontId="23" fillId="0" borderId="0" xfId="11" applyNumberFormat="1" applyFont="1"/>
    <xf numFmtId="168" fontId="24" fillId="0" borderId="0" xfId="0" applyNumberFormat="1" applyFont="1" applyAlignment="1">
      <alignment horizontal="left"/>
    </xf>
    <xf numFmtId="168" fontId="23" fillId="0" borderId="0" xfId="0" applyNumberFormat="1" applyFont="1"/>
    <xf numFmtId="0" fontId="62" fillId="0" borderId="0" xfId="7" applyFont="1"/>
    <xf numFmtId="0" fontId="60" fillId="0" borderId="7" xfId="0" applyFont="1" applyBorder="1"/>
    <xf numFmtId="168" fontId="23" fillId="0" borderId="9" xfId="0" applyNumberFormat="1" applyFont="1" applyBorder="1"/>
    <xf numFmtId="0" fontId="59" fillId="9" borderId="0" xfId="0" applyFont="1" applyFill="1" applyAlignment="1" applyProtection="1">
      <alignment horizontal="left" vertical="center" wrapText="1"/>
      <protection locked="0"/>
    </xf>
    <xf numFmtId="0" fontId="6" fillId="0" borderId="0" xfId="1" applyFont="1" applyAlignment="1" applyProtection="1">
      <alignment vertical="center"/>
      <protection locked="0"/>
    </xf>
    <xf numFmtId="44" fontId="6" fillId="0" borderId="0" xfId="11" applyFont="1" applyBorder="1" applyAlignment="1" applyProtection="1">
      <alignment horizontal="left" vertical="center"/>
      <protection locked="0"/>
    </xf>
    <xf numFmtId="0" fontId="6" fillId="0" borderId="0" xfId="1" applyFont="1" applyFill="1" applyAlignment="1" applyProtection="1">
      <alignment vertical="center"/>
      <protection locked="0"/>
    </xf>
    <xf numFmtId="44" fontId="6" fillId="0" borderId="0" xfId="11" applyFont="1" applyFill="1" applyBorder="1" applyAlignment="1" applyProtection="1">
      <alignment horizontal="left" vertical="center"/>
      <protection locked="0"/>
    </xf>
    <xf numFmtId="0" fontId="23" fillId="0" borderId="0" xfId="0" applyFont="1" applyProtection="1">
      <protection locked="0"/>
    </xf>
    <xf numFmtId="0" fontId="56" fillId="0" borderId="0" xfId="0" applyFont="1" applyAlignment="1" applyProtection="1">
      <alignment horizontal="right"/>
      <protection locked="0"/>
    </xf>
    <xf numFmtId="0" fontId="6" fillId="7" borderId="2" xfId="0" applyFont="1" applyFill="1" applyBorder="1" applyAlignment="1" applyProtection="1">
      <alignment horizontal="center"/>
      <protection locked="0"/>
    </xf>
    <xf numFmtId="14" fontId="6" fillId="7" borderId="2" xfId="0" applyNumberFormat="1" applyFont="1" applyFill="1" applyBorder="1" applyAlignment="1" applyProtection="1">
      <alignment horizontal="center"/>
      <protection locked="0"/>
    </xf>
    <xf numFmtId="168" fontId="50" fillId="0" borderId="2" xfId="0" applyNumberFormat="1" applyFont="1" applyBorder="1"/>
    <xf numFmtId="0" fontId="26" fillId="0" borderId="2" xfId="0" applyFont="1" applyBorder="1"/>
    <xf numFmtId="0" fontId="19" fillId="0" borderId="2" xfId="0" applyFont="1" applyBorder="1" applyAlignment="1">
      <alignment horizontal="left"/>
    </xf>
    <xf numFmtId="0" fontId="43" fillId="0" borderId="2" xfId="0" applyFont="1" applyBorder="1" applyAlignment="1">
      <alignment wrapText="1"/>
    </xf>
    <xf numFmtId="0" fontId="25" fillId="0" borderId="2" xfId="0" applyFont="1" applyBorder="1" applyAlignment="1">
      <alignment vertical="center"/>
    </xf>
    <xf numFmtId="9" fontId="25" fillId="0" borderId="2" xfId="12" applyFont="1" applyFill="1" applyBorder="1" applyAlignment="1" applyProtection="1">
      <alignment vertical="center"/>
    </xf>
    <xf numFmtId="44" fontId="28" fillId="5" borderId="0" xfId="11" applyFont="1" applyFill="1" applyBorder="1" applyAlignment="1" applyProtection="1">
      <alignment horizontal="left" vertical="top"/>
      <protection locked="0"/>
    </xf>
    <xf numFmtId="44" fontId="28" fillId="5" borderId="0" xfId="0" applyNumberFormat="1" applyFont="1" applyFill="1" applyAlignment="1" applyProtection="1">
      <alignment horizontal="left" vertical="top"/>
      <protection locked="0"/>
    </xf>
    <xf numFmtId="0" fontId="65" fillId="0" borderId="4" xfId="0" applyFont="1" applyBorder="1"/>
    <xf numFmtId="0" fontId="25" fillId="0" borderId="0" xfId="0" applyFont="1" applyAlignment="1">
      <alignment wrapText="1"/>
    </xf>
    <xf numFmtId="0" fontId="55" fillId="2" borderId="0" xfId="0" applyFont="1" applyFill="1" applyAlignment="1" applyProtection="1">
      <alignment horizontal="left"/>
      <protection locked="0"/>
    </xf>
    <xf numFmtId="0" fontId="0" fillId="2" borderId="0" xfId="0" applyFill="1"/>
    <xf numFmtId="0" fontId="39" fillId="2" borderId="0" xfId="0" applyFont="1" applyFill="1" applyAlignment="1" applyProtection="1">
      <alignment horizontal="left"/>
      <protection locked="0"/>
    </xf>
    <xf numFmtId="0" fontId="43" fillId="2" borderId="0" xfId="0" applyFont="1" applyFill="1" applyProtection="1">
      <protection locked="0"/>
    </xf>
    <xf numFmtId="0" fontId="25" fillId="2" borderId="0" xfId="0" applyFont="1" applyFill="1"/>
    <xf numFmtId="0" fontId="44" fillId="2" borderId="0" xfId="0" applyFont="1" applyFill="1" applyProtection="1">
      <protection locked="0"/>
    </xf>
    <xf numFmtId="0" fontId="34" fillId="2" borderId="0" xfId="3" applyFont="1" applyFill="1" applyBorder="1" applyProtection="1">
      <protection locked="0"/>
    </xf>
    <xf numFmtId="0" fontId="25" fillId="2" borderId="0" xfId="0" applyFont="1" applyFill="1" applyAlignment="1">
      <alignment horizontal="left" wrapText="1"/>
    </xf>
    <xf numFmtId="44" fontId="27" fillId="5" borderId="0" xfId="11" applyFont="1" applyFill="1" applyAlignment="1" applyProtection="1">
      <alignment horizontal="left" vertical="top" wrapText="1"/>
      <protection locked="0"/>
    </xf>
    <xf numFmtId="0" fontId="0" fillId="0" borderId="0" xfId="0" applyAlignment="1">
      <alignment wrapText="1"/>
    </xf>
    <xf numFmtId="0" fontId="0" fillId="9" borderId="0" xfId="0" applyFill="1" applyAlignment="1">
      <alignment vertical="center" wrapText="1"/>
    </xf>
    <xf numFmtId="168" fontId="23" fillId="0" borderId="8" xfId="0" applyNumberFormat="1" applyFont="1" applyBorder="1"/>
    <xf numFmtId="168" fontId="23" fillId="0" borderId="0" xfId="11" applyNumberFormat="1" applyFont="1" applyBorder="1" applyProtection="1"/>
    <xf numFmtId="0" fontId="21" fillId="3" borderId="3" xfId="0" applyFont="1" applyFill="1" applyBorder="1"/>
    <xf numFmtId="0" fontId="32" fillId="3" borderId="3" xfId="0" applyFont="1" applyFill="1" applyBorder="1"/>
    <xf numFmtId="0" fontId="33" fillId="3" borderId="3" xfId="0" applyFont="1" applyFill="1" applyBorder="1"/>
    <xf numFmtId="0" fontId="29" fillId="3" borderId="0" xfId="0" applyFont="1" applyFill="1" applyAlignment="1">
      <alignment wrapText="1"/>
    </xf>
    <xf numFmtId="0" fontId="31" fillId="3" borderId="0" xfId="0" applyFont="1" applyFill="1" applyAlignment="1">
      <alignment wrapText="1"/>
    </xf>
    <xf numFmtId="0" fontId="66" fillId="0" borderId="4" xfId="0" applyFont="1" applyBorder="1"/>
    <xf numFmtId="0" fontId="23" fillId="0" borderId="7" xfId="0" applyFont="1" applyBorder="1"/>
    <xf numFmtId="0" fontId="23" fillId="0" borderId="8" xfId="0" applyFont="1" applyBorder="1"/>
    <xf numFmtId="44" fontId="23" fillId="0" borderId="8" xfId="0" applyNumberFormat="1" applyFont="1" applyBorder="1"/>
    <xf numFmtId="0" fontId="30" fillId="10" borderId="2" xfId="0" applyFont="1" applyFill="1" applyBorder="1" applyAlignment="1">
      <alignment horizontal="right" vertical="center" wrapText="1"/>
    </xf>
    <xf numFmtId="0" fontId="68" fillId="0" borderId="0" xfId="0" applyFont="1" applyAlignment="1">
      <alignment horizontal="right"/>
    </xf>
    <xf numFmtId="0" fontId="30" fillId="10" borderId="2" xfId="0" applyFont="1" applyFill="1" applyBorder="1" applyAlignment="1">
      <alignment horizontal="center" vertical="center" wrapText="1"/>
    </xf>
    <xf numFmtId="0" fontId="35" fillId="0" borderId="2" xfId="0" applyFont="1" applyBorder="1" applyAlignment="1">
      <alignment horizontal="right"/>
    </xf>
    <xf numFmtId="0" fontId="35" fillId="0" borderId="11" xfId="0" applyFont="1" applyBorder="1" applyAlignment="1">
      <alignment horizontal="right"/>
    </xf>
    <xf numFmtId="0" fontId="41" fillId="0" borderId="2" xfId="0" applyFont="1" applyBorder="1" applyAlignment="1">
      <alignment horizontal="right"/>
    </xf>
    <xf numFmtId="0" fontId="7" fillId="5" borderId="0" xfId="0" applyFont="1" applyFill="1" applyAlignment="1">
      <alignment horizontal="left" vertical="top"/>
    </xf>
    <xf numFmtId="168" fontId="35" fillId="0" borderId="2" xfId="11" applyNumberFormat="1" applyFont="1" applyBorder="1"/>
    <xf numFmtId="168" fontId="35" fillId="0" borderId="2" xfId="11" applyNumberFormat="1" applyFont="1" applyBorder="1" applyProtection="1"/>
    <xf numFmtId="168" fontId="35" fillId="0" borderId="11" xfId="11" applyNumberFormat="1" applyFont="1" applyBorder="1"/>
    <xf numFmtId="168" fontId="40" fillId="0" borderId="2" xfId="11" applyNumberFormat="1" applyFont="1" applyBorder="1" applyProtection="1"/>
    <xf numFmtId="0" fontId="1" fillId="0" borderId="0" xfId="7" applyFont="1"/>
    <xf numFmtId="0" fontId="25" fillId="2" borderId="0" xfId="0" applyFont="1" applyFill="1" applyAlignment="1">
      <alignment horizontal="left" wrapText="1"/>
    </xf>
    <xf numFmtId="0" fontId="25" fillId="0" borderId="0" xfId="0" applyFont="1" applyAlignment="1">
      <alignment horizontal="left" wrapText="1"/>
    </xf>
    <xf numFmtId="0" fontId="67" fillId="0" borderId="19" xfId="0" applyFont="1" applyBorder="1" applyAlignment="1" applyProtection="1">
      <alignment horizontal="left" vertical="center" wrapText="1"/>
      <protection locked="0"/>
    </xf>
    <xf numFmtId="0" fontId="67" fillId="0" borderId="0" xfId="0" applyFont="1" applyAlignment="1" applyProtection="1">
      <alignment horizontal="left" vertical="center" wrapText="1"/>
      <protection locked="0"/>
    </xf>
    <xf numFmtId="0" fontId="11" fillId="0" borderId="2" xfId="0" applyNumberFormat="1" applyFont="1" applyBorder="1"/>
    <xf numFmtId="0" fontId="11" fillId="0" borderId="0" xfId="0" applyFont="1"/>
    <xf numFmtId="0" fontId="37" fillId="0" borderId="4" xfId="0" applyFont="1" applyBorder="1"/>
  </cellXfs>
  <cellStyles count="13">
    <cellStyle name="Currency" xfId="11" builtinId="4"/>
    <cellStyle name="Currency 2" xfId="8" xr:uid="{00000000-0005-0000-0000-000000000000}"/>
    <cellStyle name="Currency 2 2" xfId="9" xr:uid="{00000000-0005-0000-0000-000001000000}"/>
    <cellStyle name="Currency 3" xfId="10" xr:uid="{00000000-0005-0000-0000-000002000000}"/>
    <cellStyle name="Heading 1" xfId="1" builtinId="16" customBuiltin="1"/>
    <cellStyle name="Heading 2" xfId="2" builtinId="17" customBuiltin="1"/>
    <cellStyle name="Hyperlink" xfId="3" builtinId="8"/>
    <cellStyle name="Normal" xfId="0" builtinId="0"/>
    <cellStyle name="Normal 2" xfId="4" xr:uid="{00000000-0005-0000-0000-000007000000}"/>
    <cellStyle name="Normal 3" xfId="5" xr:uid="{00000000-0005-0000-0000-000008000000}"/>
    <cellStyle name="Normal 4" xfId="7" xr:uid="{00000000-0005-0000-0000-000009000000}"/>
    <cellStyle name="Percent" xfId="12" builtinId="5"/>
    <cellStyle name="Percent 2" xfId="6" xr:uid="{00000000-0005-0000-0000-00000A000000}"/>
  </cellStyles>
  <dxfs count="104">
    <dxf>
      <fill>
        <patternFill>
          <bgColor rgb="FFFFFF00"/>
        </patternFill>
      </fill>
    </dxf>
    <dxf>
      <fill>
        <patternFill>
          <bgColor rgb="FFFFFF00"/>
        </patternFill>
      </fill>
    </dxf>
    <dxf>
      <font>
        <strike val="0"/>
        <outline val="0"/>
        <shadow val="0"/>
        <u val="none"/>
        <vertAlign val="baseline"/>
        <name val="Arial"/>
        <family val="2"/>
        <scheme val="none"/>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12"/>
        <color rgb="FF87189D"/>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protection locked="0" hidden="0"/>
    </dxf>
    <dxf>
      <border>
        <bottom style="thin">
          <color indexed="64"/>
        </bottom>
      </border>
    </dxf>
    <dxf>
      <font>
        <b/>
        <i val="0"/>
        <strike val="0"/>
        <condense val="0"/>
        <extend val="0"/>
        <outline val="0"/>
        <shadow val="0"/>
        <u val="none"/>
        <vertAlign val="baseline"/>
        <sz val="12"/>
        <color rgb="FF87189D"/>
        <name val="Arial"/>
        <family val="2"/>
        <scheme val="none"/>
      </font>
      <fill>
        <patternFill patternType="none">
          <fgColor indexed="64"/>
          <bgColor indexed="65"/>
        </patternFill>
      </fill>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4"/>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4"/>
        <color theme="1"/>
        <name val="Arial"/>
        <family val="2"/>
        <scheme val="none"/>
      </font>
    </dxf>
    <dxf>
      <font>
        <strike val="0"/>
        <outline val="0"/>
        <shadow val="0"/>
        <u val="none"/>
        <vertAlign val="baseline"/>
        <sz val="14"/>
        <color theme="0"/>
        <name val="Arial"/>
        <family val="2"/>
        <scheme val="none"/>
      </font>
      <fill>
        <patternFill patternType="solid">
          <fgColor indexed="64"/>
          <bgColor rgb="FF004EA8"/>
        </patternFill>
      </fill>
      <alignment horizontal="general" vertical="bottom" textRotation="0" wrapText="1" indent="0" justifyLastLine="0" shrinkToFit="0" readingOrder="0"/>
    </dxf>
    <dxf>
      <font>
        <b val="0"/>
        <i val="0"/>
        <strike val="0"/>
        <condense val="0"/>
        <extend val="0"/>
        <outline val="0"/>
        <shadow val="0"/>
        <u val="none"/>
        <vertAlign val="baseline"/>
        <sz val="14"/>
        <color theme="1"/>
        <name val="Arial"/>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4"/>
        <name val="Arial"/>
        <family val="2"/>
        <scheme val="none"/>
      </font>
    </dxf>
    <dxf>
      <border outline="0">
        <bottom style="thin">
          <color indexed="64"/>
        </bottom>
      </border>
    </dxf>
    <dxf>
      <font>
        <b/>
        <i val="0"/>
        <strike val="0"/>
        <condense val="0"/>
        <extend val="0"/>
        <outline val="0"/>
        <shadow val="0"/>
        <u val="none"/>
        <vertAlign val="baseline"/>
        <sz val="14"/>
        <color theme="0"/>
        <name val="Arial"/>
        <family val="2"/>
        <scheme val="none"/>
      </font>
      <fill>
        <patternFill patternType="solid">
          <fgColor indexed="64"/>
          <bgColor rgb="FF72158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border diagonalUp="0" diagonalDown="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4"/>
        <name val="Arial"/>
        <family val="2"/>
        <scheme val="none"/>
      </font>
    </dxf>
    <dxf>
      <border outline="0">
        <bottom style="thin">
          <color indexed="64"/>
        </bottom>
      </border>
    </dxf>
    <dxf>
      <font>
        <b/>
        <i val="0"/>
        <strike val="0"/>
        <condense val="0"/>
        <extend val="0"/>
        <outline val="0"/>
        <shadow val="0"/>
        <u val="none"/>
        <vertAlign val="baseline"/>
        <sz val="14"/>
        <color theme="0"/>
        <name val="Arial"/>
        <family val="2"/>
        <scheme val="none"/>
      </font>
      <fill>
        <patternFill patternType="solid">
          <fgColor indexed="64"/>
          <bgColor rgb="FF72158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name val="Arial"/>
        <family val="2"/>
        <scheme val="none"/>
      </font>
      <numFmt numFmtId="0" formatCode="General"/>
      <protection locked="0" hidden="0"/>
    </dxf>
    <dxf>
      <font>
        <strike val="0"/>
        <outline val="0"/>
        <shadow val="0"/>
        <vertAlign val="baseline"/>
        <name val="Arial"/>
        <family val="2"/>
        <scheme val="none"/>
      </font>
      <protection locked="0" hidden="0"/>
    </dxf>
    <dxf>
      <font>
        <strike val="0"/>
        <outline val="0"/>
        <shadow val="0"/>
        <vertAlign val="baseline"/>
        <name val="Arial"/>
        <family val="2"/>
        <scheme val="none"/>
      </font>
      <protection locked="0" hidden="0"/>
    </dxf>
    <dxf>
      <font>
        <strike val="0"/>
        <outline val="0"/>
        <shadow val="0"/>
        <vertAlign val="baseline"/>
        <name val="Arial"/>
        <family val="2"/>
        <scheme val="none"/>
      </font>
      <fill>
        <patternFill patternType="solid">
          <fgColor indexed="64"/>
          <bgColor rgb="FF004EA8"/>
        </patternFill>
      </fill>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b/>
        <strike val="0"/>
        <outline val="0"/>
        <shadow val="0"/>
        <u val="none"/>
        <vertAlign val="baseline"/>
        <sz val="10"/>
        <color rgb="FF002060"/>
        <name val="Arial"/>
        <family val="2"/>
        <scheme val="none"/>
      </font>
      <fill>
        <patternFill patternType="solid">
          <fgColor indexed="64"/>
          <bgColor theme="0" tint="-0.14999847407452621"/>
        </patternFill>
      </fill>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numFmt numFmtId="164" formatCode="[$-C09]d\ mmmm\ yyyy;@"/>
      <alignment horizontal="left" vertical="top" textRotation="0" wrapText="1" indent="0" justifyLastLine="0" shrinkToFit="0" readingOrder="0"/>
      <protection locked="0" hidden="0"/>
    </dxf>
    <dxf>
      <font>
        <strike val="0"/>
        <outline val="0"/>
        <shadow val="0"/>
        <vertAlign val="baseline"/>
        <name val="Arial"/>
        <family val="2"/>
        <scheme val="none"/>
      </font>
      <numFmt numFmtId="164" formatCode="[$-C09]d\ mmmm\ yyyy;@"/>
      <alignment horizontal="left" vertical="top" textRotation="0" wrapText="1" indent="0" justifyLastLine="0" shrinkToFit="0" readingOrder="0"/>
      <protection locked="0" hidden="0"/>
    </dxf>
    <dxf>
      <font>
        <strike val="0"/>
        <outline val="0"/>
        <shadow val="0"/>
        <vertAlign val="baseline"/>
        <name val="Arial"/>
        <family val="2"/>
        <scheme val="none"/>
      </font>
      <numFmt numFmtId="164" formatCode="[$-C09]d\ mmmm\ yyyy;@"/>
      <alignment horizontal="left" vertical="top"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tint="-0.14999847407452621"/>
        </patternFill>
      </fill>
      <alignment horizontal="left" vertical="top" textRotation="0" wrapText="1" indent="0" justifyLastLine="0" shrinkToFit="0" readingOrder="0"/>
      <protection locked="0" hidden="0"/>
    </dxf>
    <dxf>
      <font>
        <strike val="0"/>
        <outline val="0"/>
        <shadow val="0"/>
        <vertAlign val="baseline"/>
        <name val="Arial"/>
        <family val="2"/>
        <scheme val="none"/>
      </font>
      <numFmt numFmtId="164" formatCode="[$-C09]d\ mmmm\ yyyy;@"/>
      <alignment horizontal="left" vertical="top" textRotation="0" wrapText="1" indent="0" justifyLastLine="0" shrinkToFit="0" readingOrder="0"/>
      <protection locked="0" hidden="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font>
        <strike val="0"/>
        <outline val="0"/>
        <shadow val="0"/>
        <vertAlign val="baseline"/>
        <name val="Arial"/>
        <family val="2"/>
        <scheme val="none"/>
      </font>
      <protection locked="0" hidden="0"/>
    </dxf>
    <dxf>
      <font>
        <strike val="0"/>
        <outline val="0"/>
        <shadow val="0"/>
        <vertAlign val="baseline"/>
        <name val="Arial"/>
        <family val="2"/>
        <scheme val="none"/>
      </font>
      <alignment horizontal="left" vertical="top" textRotation="0" wrapText="1" indent="0" justifyLastLine="0" shrinkToFit="0" readingOrder="0"/>
      <protection locked="0" hidden="0"/>
    </dxf>
    <dxf>
      <border>
        <bottom style="thin">
          <color indexed="64"/>
        </bottom>
      </border>
    </dxf>
    <dxf>
      <font>
        <strike val="0"/>
        <outline val="0"/>
        <shadow val="0"/>
        <vertAlign val="baseline"/>
        <name val="Arial"/>
        <family val="2"/>
        <scheme val="none"/>
      </font>
      <fill>
        <patternFill patternType="solid">
          <bgColor rgb="FF004EA8"/>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vertAlign val="baseline"/>
        <name val="Arial"/>
        <family val="2"/>
        <scheme val="none"/>
      </font>
      <numFmt numFmtId="0" formatCode="General"/>
      <fill>
        <patternFill patternType="none">
          <fgColor indexed="64"/>
          <bgColor auto="1"/>
        </patternFill>
      </fill>
      <protection locked="0" hidden="0"/>
    </dxf>
    <dxf>
      <font>
        <strike val="0"/>
        <outline val="0"/>
        <shadow val="0"/>
        <vertAlign val="baseline"/>
        <name val="Arial"/>
        <family val="2"/>
        <scheme val="none"/>
      </font>
      <fill>
        <patternFill patternType="none">
          <fgColor indexed="64"/>
          <bgColor auto="1"/>
        </patternFill>
      </fill>
      <protection locked="0" hidden="0"/>
    </dxf>
    <dxf>
      <font>
        <strike val="0"/>
        <outline val="0"/>
        <shadow val="0"/>
        <vertAlign val="baseline"/>
        <name val="Arial"/>
        <family val="2"/>
        <scheme val="none"/>
      </font>
      <fill>
        <patternFill patternType="none">
          <fgColor indexed="64"/>
          <bgColor auto="1"/>
        </patternFill>
      </fill>
      <protection locked="0" hidden="0"/>
    </dxf>
    <dxf>
      <font>
        <strike val="0"/>
        <outline val="0"/>
        <shadow val="0"/>
        <vertAlign val="baseline"/>
        <name val="Arial"/>
        <family val="2"/>
        <scheme val="none"/>
      </font>
      <fill>
        <patternFill patternType="none">
          <fgColor indexed="64"/>
          <bgColor auto="1"/>
        </patternFill>
      </fill>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b/>
        <strike val="0"/>
        <outline val="0"/>
        <shadow val="0"/>
        <u val="none"/>
        <vertAlign val="baseline"/>
        <sz val="10"/>
        <color rgb="FF612A8A"/>
        <name val="Arial"/>
        <family val="2"/>
        <scheme val="none"/>
      </font>
      <numFmt numFmtId="34" formatCode="_-&quot;$&quot;* #,##0.00_-;\-&quot;$&quot;* #,##0.00_-;_-&quot;$&quot;* &quot;-&quot;??_-;_-@_-"/>
      <fill>
        <patternFill patternType="solid">
          <fgColor indexed="64"/>
          <bgColor theme="0" tint="-0.1499984740745262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solid">
          <fgColor indexed="64"/>
          <bgColor theme="8" tint="0.79998168889431442"/>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tint="-0.14999847407452621"/>
        </patternFill>
      </fill>
      <alignment horizontal="left" vertical="top" textRotation="0" wrapText="0" indent="0" justifyLastLine="0" shrinkToFit="0" readingOrder="0"/>
      <protection locked="1" hidden="0"/>
    </dxf>
    <dxf>
      <font>
        <strike val="0"/>
        <outline val="0"/>
        <shadow val="0"/>
        <u val="none"/>
        <vertAlign val="baseline"/>
        <sz val="10"/>
        <color auto="1"/>
        <name val="Arial"/>
        <family val="2"/>
        <scheme val="none"/>
      </font>
      <numFmt numFmtId="167" formatCode="[$-C09]dd\-mmm\-yy;@"/>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left" vertical="top" textRotation="0" wrapText="0" indent="0" justifyLastLine="0" shrinkToFit="0" readingOrder="0"/>
      <protection locked="0" hidden="0"/>
    </dxf>
    <dxf>
      <font>
        <strike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border outline="0">
        <left style="medium">
          <color indexed="64"/>
        </left>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theme="0" tint="-0.14999847407452621"/>
        </patternFill>
      </fill>
      <alignment horizontal="left" vertical="top" textRotation="0" wrapText="0" indent="0" justifyLastLine="0" shrinkToFit="0" readingOrder="0"/>
      <border diagonalUp="0" diagonalDown="0" outline="0">
        <left style="medium">
          <color indexed="64"/>
        </left>
        <right style="medium">
          <color indexed="64"/>
        </right>
      </border>
      <protection locked="0" hidden="0"/>
    </dxf>
    <dxf>
      <font>
        <strike val="0"/>
        <outline val="0"/>
        <shadow val="0"/>
        <vertAlign val="baseline"/>
        <name val="Arial"/>
        <family val="2"/>
        <scheme val="none"/>
      </font>
      <fill>
        <patternFill patternType="none">
          <fgColor indexed="64"/>
          <bgColor auto="1"/>
        </patternFill>
      </fill>
      <protection locked="0" hidden="0"/>
    </dxf>
    <dxf>
      <font>
        <strike val="0"/>
        <outline val="0"/>
        <shadow val="0"/>
        <vertAlign val="baseline"/>
        <name val="Arial"/>
        <family val="2"/>
        <scheme val="none"/>
      </font>
      <fill>
        <patternFill patternType="none">
          <fgColor indexed="64"/>
          <bgColor auto="1"/>
        </patternFill>
      </fill>
      <alignment horizontal="left" vertical="top" textRotation="0" wrapText="0" indent="0" justifyLastLine="0" shrinkToFit="0" readingOrder="0"/>
      <protection locked="0" hidden="0"/>
    </dxf>
    <dxf>
      <border>
        <bottom style="thin">
          <color indexed="64"/>
        </bottom>
      </border>
    </dxf>
    <dxf>
      <font>
        <strike val="0"/>
        <outline val="0"/>
        <shadow val="0"/>
        <vertAlign val="baseline"/>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family val="2"/>
        <scheme val="none"/>
      </font>
      <numFmt numFmtId="168" formatCode="_-&quot;$&quot;* #,##0_-;\-&quot;$&quot;* #,##0_-;_-&quot;$&quot;* &quot;-&quot;??_-;_-@_-"/>
    </dxf>
    <dxf>
      <font>
        <b val="0"/>
        <i val="0"/>
        <strike val="0"/>
        <condense val="0"/>
        <extend val="0"/>
        <outline val="0"/>
        <shadow val="0"/>
        <u val="none"/>
        <vertAlign val="baseline"/>
        <sz val="12"/>
        <color theme="1"/>
        <name val="Arial"/>
        <family val="2"/>
        <scheme val="none"/>
      </font>
      <numFmt numFmtId="168" formatCode="_-&quot;$&quot;* #,##0_-;\-&quot;$&quot;* #,##0_-;_-&quot;$&quot;* &quot;-&quot;??_-;_-@_-"/>
    </dxf>
    <dxf>
      <font>
        <b val="0"/>
        <i val="0"/>
        <strike val="0"/>
        <condense val="0"/>
        <extend val="0"/>
        <outline val="0"/>
        <shadow val="0"/>
        <u val="none"/>
        <vertAlign val="baseline"/>
        <sz val="12"/>
        <color theme="1"/>
        <name val="Arial"/>
        <family val="2"/>
        <scheme val="none"/>
      </font>
      <numFmt numFmtId="19" formatCode="d/mm/yyyy"/>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fill>
        <patternFill patternType="solid">
          <fgColor indexed="64"/>
          <bgColor rgb="FF612A8A"/>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_-&quot;$&quot;* #,##0_-;\-&quot;$&quot;* #,##0_-;_-&quot;$&quot;* &quot;-&quot;??_-;_-@_-"/>
    </dxf>
    <dxf>
      <font>
        <b val="0"/>
        <i val="0"/>
        <strike val="0"/>
        <condense val="0"/>
        <extend val="0"/>
        <outline val="0"/>
        <shadow val="0"/>
        <u val="none"/>
        <vertAlign val="baseline"/>
        <sz val="12"/>
        <color theme="1"/>
        <name val="Arial"/>
        <family val="2"/>
        <scheme val="none"/>
      </font>
      <numFmt numFmtId="168" formatCode="_-&quot;$&quot;* #,##0_-;\-&quot;$&quot;* #,##0_-;_-&quot;$&quot;*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solid">
          <fgColor indexed="64"/>
          <bgColor theme="0" tint="-0.249977111117893"/>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protection locked="0" hidden="0"/>
    </dxf>
    <dxf>
      <font>
        <strike val="0"/>
        <outline val="0"/>
        <shadow val="0"/>
        <u val="none"/>
        <vertAlign val="baseline"/>
        <sz val="12"/>
        <color auto="1"/>
        <name val="Arial"/>
        <family val="2"/>
        <scheme val="none"/>
      </font>
      <protection locked="0" hidden="0"/>
    </dxf>
    <dxf>
      <font>
        <strike val="0"/>
        <outline val="0"/>
        <shadow val="0"/>
        <u val="none"/>
        <vertAlign val="baseline"/>
        <sz val="12"/>
        <color theme="0"/>
        <name val="Arial"/>
        <family val="2"/>
        <scheme val="none"/>
      </font>
      <fill>
        <patternFill patternType="solid">
          <fgColor indexed="64"/>
          <bgColor rgb="FF612A8A"/>
        </patternFill>
      </fill>
      <alignment horizontal="left" vertical="center" textRotation="0" wrapText="1" indent="0" justifyLastLine="0" shrinkToFit="0" readingOrder="0"/>
      <protection locked="0" hidden="0"/>
    </dxf>
    <dxf>
      <border>
        <left style="thin">
          <color theme="7"/>
        </left>
      </border>
    </dxf>
    <dxf>
      <border>
        <left style="thin">
          <color theme="7"/>
        </left>
      </border>
    </dxf>
    <dxf>
      <border>
        <top style="thin">
          <color theme="7"/>
        </top>
      </border>
    </dxf>
    <dxf>
      <border>
        <top style="thin">
          <color theme="7"/>
        </top>
      </border>
    </dxf>
    <dxf>
      <font>
        <b/>
        <color theme="1"/>
      </font>
    </dxf>
    <dxf>
      <font>
        <b/>
        <color theme="1"/>
      </font>
    </dxf>
    <dxf>
      <font>
        <b/>
        <color theme="1"/>
      </font>
      <border>
        <top style="double">
          <color theme="7"/>
        </top>
      </border>
    </dxf>
    <dxf>
      <font>
        <b/>
        <color theme="0"/>
      </font>
      <fill>
        <patternFill patternType="solid">
          <fgColor theme="7"/>
          <bgColor rgb="FF87189D"/>
        </patternFill>
      </fill>
    </dxf>
    <dxf>
      <font>
        <color theme="1"/>
      </font>
      <border>
        <left style="thin">
          <color theme="7"/>
        </left>
        <right style="thin">
          <color theme="7"/>
        </right>
        <top style="thin">
          <color theme="7"/>
        </top>
        <bottom style="thin">
          <color theme="7"/>
        </bottom>
      </border>
    </dxf>
  </dxfs>
  <tableStyles count="3" defaultTableStyle="TableStyleMedium2" defaultPivotStyle="PivotStyleLight16">
    <tableStyle name="Table Style 1" pivot="0" count="0" xr9:uid="{31C6BFD9-C48B-4C89-A2E0-DDEF7740BF80}"/>
    <tableStyle name="Table Style 2" pivot="0" count="0" xr9:uid="{6E4D2CCA-6562-4060-9B60-55671E0A467F}"/>
    <tableStyle name="TableStyleLight12 2" pivot="0" count="9" xr9:uid="{00000000-0011-0000-FFFF-FFFF00000000}">
      <tableStyleElement type="wholeTable" dxfId="103"/>
      <tableStyleElement type="headerRow" dxfId="102"/>
      <tableStyleElement type="totalRow" dxfId="101"/>
      <tableStyleElement type="firstColumn" dxfId="100"/>
      <tableStyleElement type="lastColumn" dxfId="99"/>
      <tableStyleElement type="firstRowStripe" dxfId="98"/>
      <tableStyleElement type="secondRowStripe" dxfId="97"/>
      <tableStyleElement type="firstColumnStripe" dxfId="96"/>
      <tableStyleElement type="secondColumnStripe" dxfId="95"/>
    </tableStyle>
  </tableStyles>
  <colors>
    <mruColors>
      <color rgb="FF99FFCC"/>
      <color rgb="FF004EA8"/>
      <color rgb="FF87189D"/>
      <color rgb="FF721585"/>
      <color rgb="FF612A8A"/>
      <color rgb="FF53565A"/>
      <color rgb="FF0060A8"/>
      <color rgb="FF008A3E"/>
      <color rgb="FF79FFB6"/>
      <color rgb="FFF8EA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AU" sz="1800" b="1"/>
              <a:t>Summary</a:t>
            </a:r>
            <a:r>
              <a:rPr lang="en-AU" sz="1800" b="1" baseline="0"/>
              <a:t> of e</a:t>
            </a:r>
            <a:r>
              <a:rPr lang="en-AU" sz="1800" b="1"/>
              <a:t>xpenditure on goods and services -</a:t>
            </a:r>
            <a:r>
              <a:rPr lang="en-AU" sz="1800" b="1" baseline="0"/>
              <a:t> by Outcome Area</a:t>
            </a:r>
            <a:endParaRPr lang="en-AU" sz="1800" b="1"/>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ANALYSIS!$A$39:$A$57</c:f>
              <c:strCache>
                <c:ptCount val="19"/>
                <c:pt idx="0">
                  <c:v>Parenting skill development </c:v>
                </c:pt>
                <c:pt idx="1">
                  <c:v>Family functioning and relationships</c:v>
                </c:pt>
                <c:pt idx="2">
                  <c:v>Family violence - Safe from fear or abuse</c:v>
                </c:pt>
                <c:pt idx="3">
                  <c:v>Mental Health</c:v>
                </c:pt>
                <c:pt idx="4">
                  <c:v>Alcohol and other drug use</c:v>
                </c:pt>
                <c:pt idx="5">
                  <c:v>NDIS - access</c:v>
                </c:pt>
                <c:pt idx="6">
                  <c:v>Healing &amp; growth following trauma </c:v>
                </c:pt>
                <c:pt idx="7">
                  <c:v>Learning &amp; Education</c:v>
                </c:pt>
                <c:pt idx="8">
                  <c:v>Early childhood development</c:v>
                </c:pt>
                <c:pt idx="9">
                  <c:v>Social involvement / isolation</c:v>
                </c:pt>
                <c:pt idx="10">
                  <c:v>Participate in community</c:v>
                </c:pt>
                <c:pt idx="11">
                  <c:v>Homes are suitable and stable</c:v>
                </c:pt>
                <c:pt idx="12">
                  <c:v>Living skills / Household management</c:v>
                </c:pt>
                <c:pt idx="13">
                  <c:v>Material wellbeing </c:v>
                </c:pt>
                <c:pt idx="14">
                  <c:v>Financial literacy </c:v>
                </c:pt>
                <c:pt idx="15">
                  <c:v>Participate in employment and training </c:v>
                </c:pt>
                <c:pt idx="16">
                  <c:v>Physical health</c:v>
                </c:pt>
                <c:pt idx="17">
                  <c:v>Other</c:v>
                </c:pt>
                <c:pt idx="18">
                  <c:v>Outcome Area field is blank</c:v>
                </c:pt>
              </c:strCache>
            </c:strRef>
          </c:cat>
          <c:val>
            <c:numRef>
              <c:f>ANALYSIS!$B$39:$B$57</c:f>
              <c:numCache>
                <c:formatCode>_("$"* #,##0.00_);_("$"* \(#,##0.00\);_("$"* "-"??_);_(@_)</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9D57-4D41-B6DF-440F8724B2FD}"/>
            </c:ext>
          </c:extLst>
        </c:ser>
        <c:dLbls>
          <c:showLegendKey val="0"/>
          <c:showVal val="0"/>
          <c:showCatName val="0"/>
          <c:showSerName val="0"/>
          <c:showPercent val="0"/>
          <c:showBubbleSize val="0"/>
        </c:dLbls>
        <c:gapWidth val="219"/>
        <c:overlap val="-27"/>
        <c:axId val="495264344"/>
        <c:axId val="854940864"/>
      </c:barChart>
      <c:catAx>
        <c:axId val="495264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54940864"/>
        <c:crosses val="autoZero"/>
        <c:auto val="1"/>
        <c:lblAlgn val="ctr"/>
        <c:lblOffset val="100"/>
        <c:noMultiLvlLbl val="0"/>
      </c:catAx>
      <c:valAx>
        <c:axId val="854940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r>
                  <a:rPr lang="en-US" sz="1800"/>
                  <a:t>Expenditure</a:t>
                </a:r>
              </a:p>
            </c:rich>
          </c:tx>
          <c:layout>
            <c:manualLayout>
              <c:xMode val="edge"/>
              <c:yMode val="edge"/>
              <c:x val="4.8630852769628266E-2"/>
              <c:y val="0.22966524942641475"/>
            </c:manualLayout>
          </c:layout>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495264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AU" sz="1800" b="1"/>
              <a:t>Summary</a:t>
            </a:r>
            <a:r>
              <a:rPr lang="en-AU" sz="1800" b="1" baseline="0"/>
              <a:t> of e</a:t>
            </a:r>
            <a:r>
              <a:rPr lang="en-AU" sz="1800" b="1"/>
              <a:t>xpenditure on goods and services - by purpose</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ANALYSIS!$A$66:$A$75</c:f>
              <c:strCache>
                <c:ptCount val="10"/>
                <c:pt idx="0">
                  <c:v>Emergency material aid</c:v>
                </c:pt>
                <c:pt idx="1">
                  <c:v>Engagement - prior to agreed goals</c:v>
                </c:pt>
                <c:pt idx="2">
                  <c:v>To progress goals in action plan</c:v>
                </c:pt>
                <c:pt idx="3">
                  <c:v> </c:v>
                </c:pt>
                <c:pt idx="4">
                  <c:v>Debt - exceptional circumstances only</c:v>
                </c:pt>
                <c:pt idx="5">
                  <c:v>2.5% multi-agency administration cost</c:v>
                </c:pt>
                <c:pt idx="6">
                  <c:v>Bulk pre-purchase - Goods</c:v>
                </c:pt>
                <c:pt idx="7">
                  <c:v>Bulk pre-purchase - Services (eg assessments)</c:v>
                </c:pt>
                <c:pt idx="8">
                  <c:v>Other</c:v>
                </c:pt>
                <c:pt idx="9">
                  <c:v>Purpose field is blank</c:v>
                </c:pt>
              </c:strCache>
            </c:strRef>
          </c:cat>
          <c:val>
            <c:numRef>
              <c:f>ANALYSIS!$B$66:$B$75</c:f>
              <c:numCache>
                <c:formatCode>_("$"* #,##0.00_);_("$"* \(#,##0.00\);_("$"*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66-433C-9E39-0576631A086F}"/>
            </c:ext>
          </c:extLst>
        </c:ser>
        <c:dLbls>
          <c:showLegendKey val="0"/>
          <c:showVal val="0"/>
          <c:showCatName val="0"/>
          <c:showSerName val="0"/>
          <c:showPercent val="0"/>
          <c:showBubbleSize val="0"/>
        </c:dLbls>
        <c:gapWidth val="219"/>
        <c:overlap val="-27"/>
        <c:axId val="851300792"/>
        <c:axId val="851294888"/>
      </c:barChart>
      <c:catAx>
        <c:axId val="851300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51294888"/>
        <c:crosses val="autoZero"/>
        <c:auto val="1"/>
        <c:lblAlgn val="ctr"/>
        <c:lblOffset val="100"/>
        <c:noMultiLvlLbl val="0"/>
      </c:catAx>
      <c:valAx>
        <c:axId val="8512948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AU" sz="1600"/>
                  <a:t>Expenditure</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513007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AU" sz="1800"/>
              <a:t>Summary</a:t>
            </a:r>
            <a:r>
              <a:rPr lang="en-AU" sz="1800" baseline="0"/>
              <a:t> of Flexible Funding e</a:t>
            </a:r>
            <a:r>
              <a:rPr lang="en-AU" sz="1800"/>
              <a:t>xpenditure on Specialised</a:t>
            </a:r>
            <a:r>
              <a:rPr lang="en-AU" sz="1800" baseline="0"/>
              <a:t> /contracted positions or initiatives</a:t>
            </a:r>
            <a:endParaRPr lang="en-AU"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ANALYSIS!$A$90:$A$108</c:f>
              <c:strCache>
                <c:ptCount val="19"/>
                <c:pt idx="0">
                  <c:v>Parenting skill development </c:v>
                </c:pt>
                <c:pt idx="1">
                  <c:v>Family functioning and relationships</c:v>
                </c:pt>
                <c:pt idx="2">
                  <c:v>Family violence - Safe from fear or abuse</c:v>
                </c:pt>
                <c:pt idx="3">
                  <c:v>Mental Health</c:v>
                </c:pt>
                <c:pt idx="4">
                  <c:v>Alcohol and other drug use</c:v>
                </c:pt>
                <c:pt idx="5">
                  <c:v>NDIS - access</c:v>
                </c:pt>
                <c:pt idx="6">
                  <c:v>Healing &amp; growth following trauma </c:v>
                </c:pt>
                <c:pt idx="7">
                  <c:v>Learning &amp; Education</c:v>
                </c:pt>
                <c:pt idx="8">
                  <c:v>Early childhood development</c:v>
                </c:pt>
                <c:pt idx="9">
                  <c:v>Social involvement / isolation</c:v>
                </c:pt>
                <c:pt idx="10">
                  <c:v>Participate in community</c:v>
                </c:pt>
                <c:pt idx="11">
                  <c:v>Homes are suitable and stable</c:v>
                </c:pt>
                <c:pt idx="12">
                  <c:v>Living skills / Household management</c:v>
                </c:pt>
                <c:pt idx="13">
                  <c:v>Material wellbeing </c:v>
                </c:pt>
                <c:pt idx="14">
                  <c:v>Financial literacy </c:v>
                </c:pt>
                <c:pt idx="15">
                  <c:v>Participate in employment and training </c:v>
                </c:pt>
                <c:pt idx="16">
                  <c:v>Physical health</c:v>
                </c:pt>
                <c:pt idx="17">
                  <c:v>Other</c:v>
                </c:pt>
                <c:pt idx="18">
                  <c:v>Outcome Area is blank</c:v>
                </c:pt>
              </c:strCache>
            </c:strRef>
          </c:cat>
          <c:val>
            <c:numRef>
              <c:f>ANALYSIS!$B$90:$B$108</c:f>
              <c:numCache>
                <c:formatCode>_("$"* #,##0.00_);_("$"* \(#,##0.00\);_("$"* "-"??_);_(@_)</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DCC7-4B99-82B0-E466F9432CC8}"/>
            </c:ext>
          </c:extLst>
        </c:ser>
        <c:dLbls>
          <c:showLegendKey val="0"/>
          <c:showVal val="0"/>
          <c:showCatName val="0"/>
          <c:showSerName val="0"/>
          <c:showPercent val="0"/>
          <c:showBubbleSize val="0"/>
        </c:dLbls>
        <c:gapWidth val="219"/>
        <c:overlap val="-27"/>
        <c:axId val="845855536"/>
        <c:axId val="845857504"/>
      </c:barChart>
      <c:catAx>
        <c:axId val="845855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45857504"/>
        <c:crosses val="autoZero"/>
        <c:auto val="1"/>
        <c:lblAlgn val="ctr"/>
        <c:lblOffset val="100"/>
        <c:noMultiLvlLbl val="0"/>
      </c:catAx>
      <c:valAx>
        <c:axId val="8458575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Expenditure</a:t>
                </a:r>
              </a:p>
            </c:rich>
          </c:tx>
          <c:layout>
            <c:manualLayout>
              <c:xMode val="edge"/>
              <c:yMode val="edge"/>
              <c:x val="4.3091559439426642E-2"/>
              <c:y val="0.26626615674290582"/>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458555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sz="1800" b="1"/>
              <a:t>Total funding expenditure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4"/>
            <c:invertIfNegative val="0"/>
            <c:bubble3D val="0"/>
            <c:spPr>
              <a:solidFill>
                <a:srgbClr val="FFC000"/>
              </a:solidFill>
              <a:ln>
                <a:noFill/>
              </a:ln>
              <a:effectLst/>
            </c:spPr>
            <c:extLst>
              <c:ext xmlns:c16="http://schemas.microsoft.com/office/drawing/2014/chart" uri="{C3380CC4-5D6E-409C-BE32-E72D297353CC}">
                <c16:uniqueId val="{00000000-5FAC-49E3-9BAB-FD6E54D50692}"/>
              </c:ext>
            </c:extLst>
          </c:dPt>
          <c:cat>
            <c:strRef>
              <c:f>ANALYSIS!$A$9:$A$13</c:f>
              <c:strCache>
                <c:ptCount val="5"/>
                <c:pt idx="0">
                  <c:v>Total funding allocation </c:v>
                </c:pt>
                <c:pt idx="1">
                  <c:v>Expenditure:
on Goods and Services</c:v>
                </c:pt>
                <c:pt idx="2">
                  <c:v>Expenditure: 
on Specialist / contracted</c:v>
                </c:pt>
                <c:pt idx="3">
                  <c:v>Expenditure:  
Total </c:v>
                </c:pt>
                <c:pt idx="4">
                  <c:v>Overall balance available (Total unexpended)</c:v>
                </c:pt>
              </c:strCache>
            </c:strRef>
          </c:cat>
          <c:val>
            <c:numRef>
              <c:f>ANALYSIS!$D$9:$D$13</c:f>
              <c:numCache>
                <c:formatCode>_-"$"* #,##0_-;\-"$"* #,##0_-;_-"$"* "-"??_-;_-@_-</c:formatCode>
                <c:ptCount val="5"/>
                <c:pt idx="0">
                  <c:v>0</c:v>
                </c:pt>
                <c:pt idx="1">
                  <c:v>0</c:v>
                </c:pt>
                <c:pt idx="2">
                  <c:v>0</c:v>
                </c:pt>
                <c:pt idx="3">
                  <c:v>0</c:v>
                </c:pt>
                <c:pt idx="4">
                  <c:v>0</c:v>
                </c:pt>
              </c:numCache>
            </c:numRef>
          </c:val>
          <c:extLst>
            <c:ext xmlns:c16="http://schemas.microsoft.com/office/drawing/2014/chart" uri="{C3380CC4-5D6E-409C-BE32-E72D297353CC}">
              <c16:uniqueId val="{00000000-E9D8-490A-B985-4E3FD652DEA4}"/>
            </c:ext>
          </c:extLst>
        </c:ser>
        <c:dLbls>
          <c:showLegendKey val="0"/>
          <c:showVal val="0"/>
          <c:showCatName val="0"/>
          <c:showSerName val="0"/>
          <c:showPercent val="0"/>
          <c:showBubbleSize val="0"/>
        </c:dLbls>
        <c:gapWidth val="219"/>
        <c:overlap val="-27"/>
        <c:axId val="776617824"/>
        <c:axId val="776609920"/>
      </c:barChart>
      <c:catAx>
        <c:axId val="776617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76609920"/>
        <c:crosses val="autoZero"/>
        <c:auto val="1"/>
        <c:lblAlgn val="ctr"/>
        <c:lblOffset val="100"/>
        <c:noMultiLvlLbl val="0"/>
      </c:catAx>
      <c:valAx>
        <c:axId val="77660992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76617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587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sz="1800" b="1"/>
              <a:t>Expenditure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8617565214805179E-2"/>
          <c:y val="0.13991679790026246"/>
          <c:w val="0.68234663308210031"/>
          <c:h val="0.59571181102362203"/>
        </c:manualLayout>
      </c:layout>
      <c:barChart>
        <c:barDir val="col"/>
        <c:grouping val="stacked"/>
        <c:varyColors val="0"/>
        <c:ser>
          <c:idx val="0"/>
          <c:order val="0"/>
          <c:tx>
            <c:strRef>
              <c:f>ANALYSIS!$C$17</c:f>
              <c:strCache>
                <c:ptCount val="1"/>
                <c:pt idx="0">
                  <c:v>Total Goods and Services expended</c:v>
                </c:pt>
              </c:strCache>
            </c:strRef>
          </c:tx>
          <c:spPr>
            <a:solidFill>
              <a:schemeClr val="accent1"/>
            </a:solidFill>
            <a:ln>
              <a:noFill/>
            </a:ln>
            <a:effectLst/>
          </c:spPr>
          <c:invertIfNegative val="0"/>
          <c:cat>
            <c:strRef>
              <c:f>ANALYSIS!$B$18:$B$29</c:f>
              <c:strCache>
                <c:ptCount val="12"/>
                <c:pt idx="0">
                  <c:v>July</c:v>
                </c:pt>
                <c:pt idx="1">
                  <c:v>August</c:v>
                </c:pt>
                <c:pt idx="2">
                  <c:v>September</c:v>
                </c:pt>
                <c:pt idx="3">
                  <c:v>October</c:v>
                </c:pt>
                <c:pt idx="4">
                  <c:v>November</c:v>
                </c:pt>
                <c:pt idx="5">
                  <c:v>December</c:v>
                </c:pt>
                <c:pt idx="6">
                  <c:v>January (or no date)</c:v>
                </c:pt>
                <c:pt idx="7">
                  <c:v>February</c:v>
                </c:pt>
                <c:pt idx="8">
                  <c:v>March</c:v>
                </c:pt>
                <c:pt idx="9">
                  <c:v>April</c:v>
                </c:pt>
                <c:pt idx="10">
                  <c:v>May</c:v>
                </c:pt>
                <c:pt idx="11">
                  <c:v>June</c:v>
                </c:pt>
              </c:strCache>
            </c:strRef>
          </c:cat>
          <c:val>
            <c:numRef>
              <c:f>ANALYSIS!$C$18:$C$29</c:f>
              <c:numCache>
                <c:formatCode>_-"$"* #,##0_-;\-"$"* #,##0_-;_-"$"*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ADD-42C7-88B7-8FABFFD79A34}"/>
            </c:ext>
          </c:extLst>
        </c:ser>
        <c:ser>
          <c:idx val="1"/>
          <c:order val="1"/>
          <c:tx>
            <c:strRef>
              <c:f>ANALYSIS!$D$17</c:f>
              <c:strCache>
                <c:ptCount val="1"/>
                <c:pt idx="0">
                  <c:v>Total Speciaist Contracted expended</c:v>
                </c:pt>
              </c:strCache>
            </c:strRef>
          </c:tx>
          <c:spPr>
            <a:solidFill>
              <a:schemeClr val="accent2"/>
            </a:solidFill>
            <a:ln>
              <a:noFill/>
            </a:ln>
            <a:effectLst/>
          </c:spPr>
          <c:invertIfNegative val="0"/>
          <c:cat>
            <c:strRef>
              <c:f>ANALYSIS!$B$18:$B$29</c:f>
              <c:strCache>
                <c:ptCount val="12"/>
                <c:pt idx="0">
                  <c:v>July</c:v>
                </c:pt>
                <c:pt idx="1">
                  <c:v>August</c:v>
                </c:pt>
                <c:pt idx="2">
                  <c:v>September</c:v>
                </c:pt>
                <c:pt idx="3">
                  <c:v>October</c:v>
                </c:pt>
                <c:pt idx="4">
                  <c:v>November</c:v>
                </c:pt>
                <c:pt idx="5">
                  <c:v>December</c:v>
                </c:pt>
                <c:pt idx="6">
                  <c:v>January (or no date)</c:v>
                </c:pt>
                <c:pt idx="7">
                  <c:v>February</c:v>
                </c:pt>
                <c:pt idx="8">
                  <c:v>March</c:v>
                </c:pt>
                <c:pt idx="9">
                  <c:v>April</c:v>
                </c:pt>
                <c:pt idx="10">
                  <c:v>May</c:v>
                </c:pt>
                <c:pt idx="11">
                  <c:v>June</c:v>
                </c:pt>
              </c:strCache>
            </c:strRef>
          </c:cat>
          <c:val>
            <c:numRef>
              <c:f>ANALYSIS!$D$18:$D$29</c:f>
              <c:numCache>
                <c:formatCode>_-"$"* #,##0_-;\-"$"* #,##0_-;_-"$"*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ADD-42C7-88B7-8FABFFD79A34}"/>
            </c:ext>
          </c:extLst>
        </c:ser>
        <c:dLbls>
          <c:showLegendKey val="0"/>
          <c:showVal val="0"/>
          <c:showCatName val="0"/>
          <c:showSerName val="0"/>
          <c:showPercent val="0"/>
          <c:showBubbleSize val="0"/>
        </c:dLbls>
        <c:gapWidth val="150"/>
        <c:overlap val="100"/>
        <c:axId val="1056321199"/>
        <c:axId val="1056332847"/>
      </c:barChart>
      <c:catAx>
        <c:axId val="1056321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056332847"/>
        <c:crosses val="autoZero"/>
        <c:auto val="1"/>
        <c:lblAlgn val="ctr"/>
        <c:lblOffset val="100"/>
        <c:noMultiLvlLbl val="0"/>
      </c:catAx>
      <c:valAx>
        <c:axId val="105633284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056321199"/>
        <c:crosses val="autoZero"/>
        <c:crossBetween val="between"/>
      </c:valAx>
      <c:spPr>
        <a:noFill/>
        <a:ln>
          <a:noFill/>
        </a:ln>
        <a:effectLst/>
      </c:spPr>
    </c:plotArea>
    <c:legend>
      <c:legendPos val="r"/>
      <c:layout>
        <c:manualLayout>
          <c:xMode val="edge"/>
          <c:yMode val="edge"/>
          <c:x val="0.7711690115521912"/>
          <c:y val="0.28128876586302348"/>
          <c:w val="0.21946643945960412"/>
          <c:h val="0.49075093382896168"/>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1211035</xdr:colOff>
      <xdr:row>37</xdr:row>
      <xdr:rowOff>13607</xdr:rowOff>
    </xdr:from>
    <xdr:to>
      <xdr:col>16</xdr:col>
      <xdr:colOff>340179</xdr:colOff>
      <xdr:row>58</xdr:row>
      <xdr:rowOff>1360</xdr:rowOff>
    </xdr:to>
    <xdr:graphicFrame macro="">
      <xdr:nvGraphicFramePr>
        <xdr:cNvPr id="3" name="Chart 2" descr="Chart provides a summary of expenditure on Goods and Services by outcome area.  Data is replicated in Table 2.">
          <a:extLst>
            <a:ext uri="{FF2B5EF4-FFF2-40B4-BE49-F238E27FC236}">
              <a16:creationId xmlns:a16="http://schemas.microsoft.com/office/drawing/2014/main" id="{F1C25647-74AC-48D6-9230-A8004B2C0F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1238251</xdr:colOff>
      <xdr:row>62</xdr:row>
      <xdr:rowOff>122465</xdr:rowOff>
    </xdr:from>
    <xdr:to>
      <xdr:col>15</xdr:col>
      <xdr:colOff>421821</xdr:colOff>
      <xdr:row>78</xdr:row>
      <xdr:rowOff>108859</xdr:rowOff>
    </xdr:to>
    <xdr:graphicFrame macro="">
      <xdr:nvGraphicFramePr>
        <xdr:cNvPr id="4" name="Chart 3" descr="Chart provides a summary of expenditure on Goods and Services by purpose of allocation.  Data is replicated in Table 3.">
          <a:extLst>
            <a:ext uri="{FF2B5EF4-FFF2-40B4-BE49-F238E27FC236}">
              <a16:creationId xmlns:a16="http://schemas.microsoft.com/office/drawing/2014/main" id="{8F832A06-AE93-43FE-805B-85C43EE8A9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792563</xdr:colOff>
      <xdr:row>86</xdr:row>
      <xdr:rowOff>161933</xdr:rowOff>
    </xdr:from>
    <xdr:to>
      <xdr:col>14</xdr:col>
      <xdr:colOff>13607</xdr:colOff>
      <xdr:row>109</xdr:row>
      <xdr:rowOff>133670</xdr:rowOff>
    </xdr:to>
    <xdr:graphicFrame macro="">
      <xdr:nvGraphicFramePr>
        <xdr:cNvPr id="5" name="Chart 4" descr=" Chart provides a summary of expenditure on Specialised Contracted positions or initiatives by Outcome Area. Data is replicated in Table 4.">
          <a:extLst>
            <a:ext uri="{FF2B5EF4-FFF2-40B4-BE49-F238E27FC236}">
              <a16:creationId xmlns:a16="http://schemas.microsoft.com/office/drawing/2014/main" id="{FAE5B3A2-9D07-4753-B106-AE55552B82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911678</xdr:colOff>
      <xdr:row>5</xdr:row>
      <xdr:rowOff>312965</xdr:rowOff>
    </xdr:from>
    <xdr:to>
      <xdr:col>16</xdr:col>
      <xdr:colOff>231322</xdr:colOff>
      <xdr:row>14</xdr:row>
      <xdr:rowOff>190501</xdr:rowOff>
    </xdr:to>
    <xdr:graphicFrame macro="">
      <xdr:nvGraphicFramePr>
        <xdr:cNvPr id="2" name="Chart 1">
          <a:extLst>
            <a:ext uri="{FF2B5EF4-FFF2-40B4-BE49-F238E27FC236}">
              <a16:creationId xmlns:a16="http://schemas.microsoft.com/office/drawing/2014/main" id="{E9389EFD-3FA9-9ADD-528B-2053086AB9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870856</xdr:colOff>
      <xdr:row>15</xdr:row>
      <xdr:rowOff>0</xdr:rowOff>
    </xdr:from>
    <xdr:to>
      <xdr:col>16</xdr:col>
      <xdr:colOff>326572</xdr:colOff>
      <xdr:row>34</xdr:row>
      <xdr:rowOff>108857</xdr:rowOff>
    </xdr:to>
    <xdr:graphicFrame macro="">
      <xdr:nvGraphicFramePr>
        <xdr:cNvPr id="6" name="Chart 5">
          <a:extLst>
            <a:ext uri="{FF2B5EF4-FFF2-40B4-BE49-F238E27FC236}">
              <a16:creationId xmlns:a16="http://schemas.microsoft.com/office/drawing/2014/main" id="{AFE0F1E3-FBFE-D58C-1503-CD693C7A15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lhat0912\LOCALS~1\Temp\notesE62C40\~04578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DataFormula"/>
      <sheetName val="Control"/>
      <sheetName val="Data"/>
      <sheetName val="Summary_ProcessingOffice"/>
      <sheetName val="ePAC"/>
      <sheetName val="Report"/>
      <sheetName val="Additional Report"/>
      <sheetName val="Drop down options"/>
    </sheetNames>
    <sheetDataSet>
      <sheetData sheetId="0">
        <row r="1">
          <cell r="H1" t="str">
            <v>Early Housing Category</v>
          </cell>
          <cell r="I1" t="str">
            <v>Cohort</v>
          </cell>
          <cell r="M1" t="str">
            <v>Office - All</v>
          </cell>
          <cell r="N1" t="str">
            <v>Office - Current</v>
          </cell>
          <cell r="O1" t="str">
            <v>Combined Office</v>
          </cell>
          <cell r="P1" t="str">
            <v>Area (Combined Office)</v>
          </cell>
          <cell r="Q1" t="str">
            <v>Area</v>
          </cell>
          <cell r="R1" t="str">
            <v>Division</v>
          </cell>
          <cell r="V1" t="str">
            <v>Financial Year</v>
          </cell>
        </row>
        <row r="2">
          <cell r="H2" t="str">
            <v>Recurring Homelessness</v>
          </cell>
          <cell r="I2" t="str">
            <v>Priority - Segment 1</v>
          </cell>
          <cell r="M2" t="str">
            <v>Collingwood</v>
          </cell>
          <cell r="N2" t="str">
            <v>Collingwood</v>
          </cell>
          <cell r="O2" t="str">
            <v>Collingwood/Fitzroy/Richmond</v>
          </cell>
          <cell r="P2" t="str">
            <v>North Eastern Melbourne (Fitzroy/Collingwood/Richmond)</v>
          </cell>
          <cell r="Q2" t="str">
            <v>North Eastern Melbourne</v>
          </cell>
          <cell r="R2" t="str">
            <v>North</v>
          </cell>
          <cell r="V2">
            <v>548</v>
          </cell>
          <cell r="W2" t="str">
            <v>1901-02</v>
          </cell>
          <cell r="Y2">
            <v>42582</v>
          </cell>
        </row>
        <row r="3">
          <cell r="H3" t="str">
            <v>Homeless with support</v>
          </cell>
          <cell r="I3" t="str">
            <v>Priority - Segment 1</v>
          </cell>
          <cell r="M3" t="str">
            <v>Richmond</v>
          </cell>
          <cell r="N3" t="str">
            <v>Richmond</v>
          </cell>
          <cell r="O3" t="str">
            <v>Collingwood/Fitzroy/Richmond</v>
          </cell>
          <cell r="P3" t="str">
            <v>North Eastern Melbourne (Fitzroy/Collingwood/Richmond)</v>
          </cell>
          <cell r="Q3" t="str">
            <v>North Eastern Melbourne</v>
          </cell>
          <cell r="R3" t="str">
            <v>North</v>
          </cell>
          <cell r="V3">
            <v>913</v>
          </cell>
          <cell r="W3" t="str">
            <v>1902-03</v>
          </cell>
          <cell r="Y3">
            <v>42613</v>
          </cell>
        </row>
        <row r="4">
          <cell r="H4" t="str">
            <v>Supported Housing</v>
          </cell>
          <cell r="I4" t="str">
            <v>Priority - Segment 2</v>
          </cell>
          <cell r="M4" t="str">
            <v>Fitzroy</v>
          </cell>
          <cell r="N4" t="str">
            <v>Fitzroy</v>
          </cell>
          <cell r="O4" t="str">
            <v>Collingwood/Fitzroy/Richmond</v>
          </cell>
          <cell r="P4" t="str">
            <v>North Eastern Melbourne (Fitzroy/Collingwood/Richmond)</v>
          </cell>
          <cell r="Q4" t="str">
            <v>North Eastern Melbourne</v>
          </cell>
          <cell r="R4" t="str">
            <v>North</v>
          </cell>
          <cell r="V4">
            <v>1278</v>
          </cell>
          <cell r="W4" t="str">
            <v>1903-04</v>
          </cell>
          <cell r="Y4">
            <v>42643</v>
          </cell>
        </row>
        <row r="5">
          <cell r="H5" t="str">
            <v>Special Housing Needs</v>
          </cell>
          <cell r="I5" t="str">
            <v>Priority - Segment 3</v>
          </cell>
          <cell r="M5" t="str">
            <v>Heidelberg</v>
          </cell>
          <cell r="N5" t="str">
            <v>Preston</v>
          </cell>
          <cell r="O5" t="str">
            <v>Preston</v>
          </cell>
          <cell r="P5" t="str">
            <v>North Eastern Melbourne (Preston)</v>
          </cell>
          <cell r="Q5" t="str">
            <v>North Eastern Melbourne</v>
          </cell>
          <cell r="R5" t="str">
            <v>North</v>
          </cell>
          <cell r="V5">
            <v>1644</v>
          </cell>
          <cell r="W5" t="str">
            <v>1904-05</v>
          </cell>
          <cell r="Y5">
            <v>42674</v>
          </cell>
        </row>
        <row r="6">
          <cell r="H6" t="str">
            <v>Priority Transfers</v>
          </cell>
          <cell r="I6" t="str">
            <v>Priority - Segment 3</v>
          </cell>
          <cell r="M6" t="str">
            <v>Preston</v>
          </cell>
          <cell r="N6" t="str">
            <v>Preston</v>
          </cell>
          <cell r="O6" t="str">
            <v>Preston</v>
          </cell>
          <cell r="P6" t="str">
            <v>North Eastern Melbourne (Preston)</v>
          </cell>
          <cell r="Q6" t="str">
            <v>North Eastern Melbourne</v>
          </cell>
          <cell r="R6" t="str">
            <v>North</v>
          </cell>
          <cell r="V6">
            <v>2009</v>
          </cell>
          <cell r="W6" t="str">
            <v>1905-06</v>
          </cell>
          <cell r="Y6">
            <v>42704</v>
          </cell>
        </row>
        <row r="7">
          <cell r="H7" t="str">
            <v>Property Management Transfers</v>
          </cell>
          <cell r="I7" t="str">
            <v>Priority - Other</v>
          </cell>
          <cell r="M7" t="str">
            <v>Broadmeadows</v>
          </cell>
          <cell r="N7" t="str">
            <v>Broadmeadows</v>
          </cell>
          <cell r="O7" t="str">
            <v>Broadmeadows</v>
          </cell>
          <cell r="P7" t="str">
            <v>Hume Moreland (Broadmeadows)</v>
          </cell>
          <cell r="Q7" t="str">
            <v>Hume Moreland</v>
          </cell>
          <cell r="R7" t="str">
            <v>North</v>
          </cell>
          <cell r="V7">
            <v>2374</v>
          </cell>
          <cell r="W7" t="str">
            <v>1906-07</v>
          </cell>
          <cell r="Y7">
            <v>42735</v>
          </cell>
        </row>
        <row r="8">
          <cell r="H8" t="str">
            <v>Priority Transfers - Property Management/Redevelopment</v>
          </cell>
          <cell r="I8" t="str">
            <v>Priority - Other</v>
          </cell>
          <cell r="M8" t="str">
            <v>Bendigo</v>
          </cell>
          <cell r="N8" t="str">
            <v>Bendigo</v>
          </cell>
          <cell r="O8" t="str">
            <v>Bendigo</v>
          </cell>
          <cell r="P8" t="str">
            <v>Loddon (Bendigo)</v>
          </cell>
          <cell r="Q8" t="str">
            <v>Loddon</v>
          </cell>
          <cell r="R8" t="str">
            <v>North</v>
          </cell>
          <cell r="V8">
            <v>2739</v>
          </cell>
          <cell r="W8" t="str">
            <v>1907-08</v>
          </cell>
          <cell r="Y8">
            <v>42766</v>
          </cell>
        </row>
        <row r="9">
          <cell r="H9" t="str">
            <v>Redevelopment Transfers</v>
          </cell>
          <cell r="I9" t="str">
            <v>Priority - Other</v>
          </cell>
          <cell r="M9" t="str">
            <v>Mildura</v>
          </cell>
          <cell r="N9" t="str">
            <v>Mildura</v>
          </cell>
          <cell r="O9" t="str">
            <v>Mildura</v>
          </cell>
          <cell r="P9" t="str">
            <v>Mallee (Mildura)</v>
          </cell>
          <cell r="Q9" t="str">
            <v>Mallee</v>
          </cell>
          <cell r="R9" t="str">
            <v>North</v>
          </cell>
          <cell r="V9">
            <v>3105</v>
          </cell>
          <cell r="W9" t="str">
            <v>1908-09</v>
          </cell>
          <cell r="Y9">
            <v>42794</v>
          </cell>
        </row>
        <row r="10">
          <cell r="H10" t="str">
            <v>Temporary Absence</v>
          </cell>
          <cell r="I10" t="str">
            <v>Priority - Other</v>
          </cell>
          <cell r="M10" t="str">
            <v>Swan Hill</v>
          </cell>
          <cell r="N10" t="str">
            <v>Swan Hill</v>
          </cell>
          <cell r="O10" t="str">
            <v>Swan Hill</v>
          </cell>
          <cell r="P10" t="str">
            <v>Mallee (Swan Hill)</v>
          </cell>
          <cell r="Q10" t="str">
            <v>Mallee</v>
          </cell>
          <cell r="R10" t="str">
            <v>North</v>
          </cell>
          <cell r="V10">
            <v>3470</v>
          </cell>
          <cell r="W10" t="str">
            <v>1909-10</v>
          </cell>
          <cell r="Y10">
            <v>42825</v>
          </cell>
        </row>
        <row r="11">
          <cell r="H11" t="str">
            <v>NULL</v>
          </cell>
          <cell r="I11" t="str">
            <v>Register of Interest</v>
          </cell>
          <cell r="M11" t="str">
            <v>Cheltenham</v>
          </cell>
          <cell r="N11" t="str">
            <v>Cheltenham</v>
          </cell>
          <cell r="O11" t="str">
            <v>Cheltenham</v>
          </cell>
          <cell r="P11" t="str">
            <v>Bayside-Peninsula (Cheltenham)</v>
          </cell>
          <cell r="Q11" t="str">
            <v>Bayside-Peninsula</v>
          </cell>
          <cell r="R11" t="str">
            <v>South</v>
          </cell>
          <cell r="V11">
            <v>3835</v>
          </cell>
          <cell r="W11" t="str">
            <v>1910-11</v>
          </cell>
          <cell r="Y11">
            <v>42855</v>
          </cell>
        </row>
        <row r="12">
          <cell r="H12" t="str">
            <v>Property Management Transfers</v>
          </cell>
          <cell r="I12" t="str">
            <v>Priority - Other</v>
          </cell>
          <cell r="M12" t="str">
            <v>Frankston</v>
          </cell>
          <cell r="N12" t="str">
            <v>Frankston</v>
          </cell>
          <cell r="O12" t="str">
            <v>Frankston</v>
          </cell>
          <cell r="P12" t="str">
            <v>Bayside-Peninsula (Frankston)</v>
          </cell>
          <cell r="Q12" t="str">
            <v>Bayside-Peninsula</v>
          </cell>
          <cell r="R12" t="str">
            <v>South</v>
          </cell>
          <cell r="V12">
            <v>4200</v>
          </cell>
          <cell r="W12" t="str">
            <v>1911-12</v>
          </cell>
          <cell r="Y12">
            <v>42886</v>
          </cell>
        </row>
        <row r="13">
          <cell r="H13" t="str">
            <v>Redevelopment Transfers</v>
          </cell>
          <cell r="I13" t="str">
            <v>Priority - Other</v>
          </cell>
          <cell r="M13" t="str">
            <v>Prahran</v>
          </cell>
          <cell r="N13" t="str">
            <v>Prahran</v>
          </cell>
          <cell r="O13" t="str">
            <v>Prahran/South Melbourne</v>
          </cell>
          <cell r="P13" t="str">
            <v>Bayside-Peninsula (Prahran/South Melbourne)</v>
          </cell>
          <cell r="Q13" t="str">
            <v>Bayside-Peninsula</v>
          </cell>
          <cell r="R13" t="str">
            <v>South</v>
          </cell>
          <cell r="V13">
            <v>4566</v>
          </cell>
          <cell r="W13" t="str">
            <v>1912-13</v>
          </cell>
          <cell r="Y13">
            <v>42916</v>
          </cell>
        </row>
        <row r="14">
          <cell r="H14" t="str">
            <v>Temporary Absence</v>
          </cell>
          <cell r="I14" t="str">
            <v>Priority - Other</v>
          </cell>
          <cell r="M14" t="str">
            <v>South Melbourne</v>
          </cell>
          <cell r="N14" t="str">
            <v>South Melbourne</v>
          </cell>
          <cell r="O14" t="str">
            <v>Prahran/South Melbourne</v>
          </cell>
          <cell r="P14" t="str">
            <v>Bayside-Peninsula (Prahran/South Melbourne)</v>
          </cell>
          <cell r="Q14" t="str">
            <v>Bayside-Peninsula</v>
          </cell>
          <cell r="R14" t="str">
            <v>South</v>
          </cell>
          <cell r="V14">
            <v>4931</v>
          </cell>
          <cell r="W14" t="str">
            <v>1913-14</v>
          </cell>
        </row>
        <row r="15">
          <cell r="H15" t="str">
            <v>Victorian Emergency Management Procedures (VEMP)</v>
          </cell>
          <cell r="I15" t="str">
            <v>Priority - Other</v>
          </cell>
          <cell r="M15" t="str">
            <v>Dandenong</v>
          </cell>
          <cell r="N15" t="str">
            <v>Dandenong</v>
          </cell>
          <cell r="O15" t="str">
            <v>Dandenong</v>
          </cell>
          <cell r="P15" t="str">
            <v>Southern Melbourne (Dandenong)</v>
          </cell>
          <cell r="Q15" t="str">
            <v>Southern Melbourne</v>
          </cell>
          <cell r="R15" t="str">
            <v>South</v>
          </cell>
          <cell r="V15">
            <v>5296</v>
          </cell>
          <cell r="W15" t="str">
            <v>1914-15</v>
          </cell>
        </row>
        <row r="16">
          <cell r="H16" t="str">
            <v>Other - manual work around</v>
          </cell>
          <cell r="I16" t="str">
            <v>Priority - Other</v>
          </cell>
          <cell r="M16" t="str">
            <v>Morwell</v>
          </cell>
          <cell r="N16" t="str">
            <v>Morwell</v>
          </cell>
          <cell r="O16" t="str">
            <v>Morwell</v>
          </cell>
          <cell r="P16" t="str">
            <v>Inner Gippsland (Morwell)</v>
          </cell>
          <cell r="Q16" t="str">
            <v>Inner Gippsland</v>
          </cell>
          <cell r="R16" t="str">
            <v>South</v>
          </cell>
          <cell r="V16">
            <v>5661</v>
          </cell>
          <cell r="W16" t="str">
            <v>1915-16</v>
          </cell>
        </row>
        <row r="17">
          <cell r="H17" t="str">
            <v>Recurring Homelessness</v>
          </cell>
          <cell r="I17" t="str">
            <v>Priority - Segment 1</v>
          </cell>
          <cell r="M17" t="str">
            <v>Bairnsdale</v>
          </cell>
          <cell r="N17" t="str">
            <v>Bairnsdale</v>
          </cell>
          <cell r="O17" t="str">
            <v>Bairnsdale/Sale</v>
          </cell>
          <cell r="P17" t="str">
            <v>Outer Gippsland (Bairnsdale/Sale)</v>
          </cell>
          <cell r="Q17" t="str">
            <v>Outer Gippsland</v>
          </cell>
          <cell r="R17" t="str">
            <v>South</v>
          </cell>
          <cell r="V17">
            <v>6027</v>
          </cell>
          <cell r="W17" t="str">
            <v>1916-17</v>
          </cell>
        </row>
        <row r="18">
          <cell r="H18" t="str">
            <v>Supported Housing</v>
          </cell>
          <cell r="I18" t="str">
            <v>Priority - Segment 2</v>
          </cell>
          <cell r="M18" t="str">
            <v>Sale</v>
          </cell>
          <cell r="N18" t="str">
            <v>Sale</v>
          </cell>
          <cell r="O18" t="str">
            <v>Bairnsdale/Sale</v>
          </cell>
          <cell r="P18" t="str">
            <v>Outer Gippsland (Bairnsdale/Sale)</v>
          </cell>
          <cell r="Q18" t="str">
            <v>Outer Gippsland</v>
          </cell>
          <cell r="R18" t="str">
            <v>South</v>
          </cell>
          <cell r="V18">
            <v>6392</v>
          </cell>
          <cell r="W18" t="str">
            <v>1917-18</v>
          </cell>
        </row>
        <row r="19">
          <cell r="H19" t="str">
            <v>Special Housing Needs</v>
          </cell>
          <cell r="I19" t="str">
            <v>Priority - Segment 3</v>
          </cell>
          <cell r="M19" t="str">
            <v>Box Hill</v>
          </cell>
          <cell r="N19" t="str">
            <v>Box Hill</v>
          </cell>
          <cell r="O19" t="str">
            <v>Box Hill</v>
          </cell>
          <cell r="P19" t="str">
            <v>Inner Eastern Melbourne (Box Hill)</v>
          </cell>
          <cell r="Q19" t="str">
            <v>Inner Eastern Melbourne</v>
          </cell>
          <cell r="R19" t="str">
            <v>East</v>
          </cell>
          <cell r="V19">
            <v>6757</v>
          </cell>
          <cell r="W19" t="str">
            <v>1918-19</v>
          </cell>
        </row>
        <row r="20">
          <cell r="H20" t="str">
            <v>(blank)</v>
          </cell>
          <cell r="I20" t="str">
            <v>Register of Interest</v>
          </cell>
          <cell r="M20" t="str">
            <v>Ringwood</v>
          </cell>
          <cell r="N20" t="str">
            <v>Ringwood</v>
          </cell>
          <cell r="O20" t="str">
            <v>Ringwood</v>
          </cell>
          <cell r="P20" t="str">
            <v>Outer Eastern Melbourne (Ringwood)</v>
          </cell>
          <cell r="Q20" t="str">
            <v>Outer Eastern Melbourne</v>
          </cell>
          <cell r="R20" t="str">
            <v>East</v>
          </cell>
          <cell r="V20">
            <v>7122</v>
          </cell>
          <cell r="W20" t="str">
            <v>1919-20</v>
          </cell>
        </row>
        <row r="21">
          <cell r="H21" t="str">
            <v>NULL</v>
          </cell>
          <cell r="I21" t="str">
            <v>Register of Interest</v>
          </cell>
          <cell r="M21" t="str">
            <v>Seymour</v>
          </cell>
          <cell r="N21" t="str">
            <v>Seymour</v>
          </cell>
          <cell r="O21" t="str">
            <v>Seymour</v>
          </cell>
          <cell r="P21" t="str">
            <v>Goulburn (Seymour)</v>
          </cell>
          <cell r="Q21" t="str">
            <v>Goulburn</v>
          </cell>
          <cell r="R21" t="str">
            <v>East</v>
          </cell>
          <cell r="V21">
            <v>7488</v>
          </cell>
          <cell r="W21" t="str">
            <v>1920-21</v>
          </cell>
        </row>
        <row r="22">
          <cell r="I22" t="str">
            <v>Register of Interest</v>
          </cell>
          <cell r="M22" t="str">
            <v>Shepparton</v>
          </cell>
          <cell r="N22" t="str">
            <v>Shepparton</v>
          </cell>
          <cell r="O22" t="str">
            <v>Shepparton</v>
          </cell>
          <cell r="P22" t="str">
            <v>Goulburn (Shepparton)</v>
          </cell>
          <cell r="Q22" t="str">
            <v>Goulburn</v>
          </cell>
          <cell r="R22" t="str">
            <v>East</v>
          </cell>
          <cell r="V22">
            <v>7853</v>
          </cell>
          <cell r="W22" t="str">
            <v>1921-22</v>
          </cell>
        </row>
        <row r="23">
          <cell r="H23" t="str">
            <v>Register of Interest</v>
          </cell>
          <cell r="I23" t="str">
            <v>Register of Interest</v>
          </cell>
          <cell r="M23" t="str">
            <v>Benalla</v>
          </cell>
          <cell r="N23" t="str">
            <v>Benalla</v>
          </cell>
          <cell r="O23" t="str">
            <v>Benalla/Wangaratta</v>
          </cell>
          <cell r="P23" t="str">
            <v>Ovens Murray (Benalla/Wangaratta)</v>
          </cell>
          <cell r="Q23" t="str">
            <v>Ovens Murray</v>
          </cell>
          <cell r="R23" t="str">
            <v>East</v>
          </cell>
          <cell r="V23">
            <v>8218</v>
          </cell>
          <cell r="W23" t="str">
            <v>1922-23</v>
          </cell>
        </row>
        <row r="24">
          <cell r="H24" t="str">
            <v>Movable Unit</v>
          </cell>
          <cell r="I24" t="str">
            <v>Register of Interest</v>
          </cell>
          <cell r="M24" t="str">
            <v>Wangaratta</v>
          </cell>
          <cell r="N24" t="str">
            <v>Wangaratta</v>
          </cell>
          <cell r="O24" t="str">
            <v>Benalla/Wangaratta</v>
          </cell>
          <cell r="P24" t="str">
            <v>Ovens Murray (Benalla/Wangaratta)</v>
          </cell>
          <cell r="Q24" t="str">
            <v>Ovens Murray</v>
          </cell>
          <cell r="R24" t="str">
            <v>East</v>
          </cell>
          <cell r="V24">
            <v>8583</v>
          </cell>
          <cell r="W24" t="str">
            <v>1923-24</v>
          </cell>
        </row>
        <row r="25">
          <cell r="M25" t="str">
            <v>Wodonga</v>
          </cell>
          <cell r="N25" t="str">
            <v>Wodonga</v>
          </cell>
          <cell r="O25" t="str">
            <v>Wodonga</v>
          </cell>
          <cell r="P25" t="str">
            <v>Ovens Murray (Wodonga)</v>
          </cell>
          <cell r="Q25" t="str">
            <v>Ovens Murray</v>
          </cell>
          <cell r="R25" t="str">
            <v>East</v>
          </cell>
          <cell r="V25">
            <v>8949</v>
          </cell>
          <cell r="W25" t="str">
            <v>1924-25</v>
          </cell>
        </row>
        <row r="26">
          <cell r="M26" t="str">
            <v>Ascot Vale</v>
          </cell>
          <cell r="N26" t="str">
            <v>Ascot Vale</v>
          </cell>
          <cell r="O26" t="str">
            <v>Ascot Vale/Carlton/Footscray/Kensington UCL/North Melbourne</v>
          </cell>
          <cell r="P26" t="str">
            <v>Western Melbourne (Ascot Vale/Carlton/Footscray/Kensington UCL/North Melbourne)</v>
          </cell>
          <cell r="Q26" t="str">
            <v>Western Melbourne</v>
          </cell>
          <cell r="R26" t="str">
            <v>West</v>
          </cell>
          <cell r="V26">
            <v>9314</v>
          </cell>
          <cell r="W26" t="str">
            <v>1925-26</v>
          </cell>
        </row>
        <row r="27">
          <cell r="M27" t="str">
            <v>Flemington</v>
          </cell>
          <cell r="N27" t="str">
            <v>Footscray</v>
          </cell>
          <cell r="O27" t="str">
            <v>Ascot Vale/Carlton/Footscray/Kensington UCL/North Melbourne</v>
          </cell>
          <cell r="P27" t="str">
            <v>Western Melbourne (Ascot Vale/Carlton/Footscray/Kensington UCL/North Melbourne)</v>
          </cell>
          <cell r="Q27" t="str">
            <v>Western Melbourne</v>
          </cell>
          <cell r="R27" t="str">
            <v>West</v>
          </cell>
          <cell r="V27">
            <v>9679</v>
          </cell>
          <cell r="W27" t="str">
            <v>1926-27</v>
          </cell>
        </row>
        <row r="28">
          <cell r="M28" t="str">
            <v>Footscray</v>
          </cell>
          <cell r="N28" t="str">
            <v>Footscray</v>
          </cell>
          <cell r="O28" t="str">
            <v>Ascot Vale/Carlton/Footscray/Kensington UCL/North Melbourne</v>
          </cell>
          <cell r="P28" t="str">
            <v>Western Melbourne (Ascot Vale/Carlton/Footscray/Kensington UCL/North Melbourne)</v>
          </cell>
          <cell r="Q28" t="str">
            <v>Western Melbourne</v>
          </cell>
          <cell r="R28" t="str">
            <v>West</v>
          </cell>
          <cell r="V28">
            <v>10044</v>
          </cell>
          <cell r="W28" t="str">
            <v>1927-28</v>
          </cell>
        </row>
        <row r="29">
          <cell r="M29" t="str">
            <v>Brunswick</v>
          </cell>
          <cell r="N29" t="str">
            <v>Carlton</v>
          </cell>
          <cell r="O29" t="str">
            <v>Ascot Vale/Carlton/Footscray/Kensington UCL/North Melbourne</v>
          </cell>
          <cell r="P29" t="str">
            <v>Western Melbourne (Ascot Vale/Carlton/Footscray/Kensington UCL/North Melbourne)</v>
          </cell>
          <cell r="Q29" t="str">
            <v>Western Melbourne</v>
          </cell>
          <cell r="R29" t="str">
            <v>West</v>
          </cell>
          <cell r="V29">
            <v>10410</v>
          </cell>
          <cell r="W29" t="str">
            <v>1928-29</v>
          </cell>
        </row>
        <row r="30">
          <cell r="M30" t="str">
            <v>Carlton</v>
          </cell>
          <cell r="N30" t="str">
            <v>Carlton</v>
          </cell>
          <cell r="O30" t="str">
            <v>Ascot Vale/Carlton/Footscray/Kensington UCL/North Melbourne</v>
          </cell>
          <cell r="P30" t="str">
            <v>Western Melbourne (Ascot Vale/Carlton/Footscray/Kensington UCL/North Melbourne)</v>
          </cell>
          <cell r="Q30" t="str">
            <v>Western Melbourne</v>
          </cell>
          <cell r="R30" t="str">
            <v>West</v>
          </cell>
          <cell r="V30">
            <v>10775</v>
          </cell>
          <cell r="W30" t="str">
            <v>1929-30</v>
          </cell>
        </row>
        <row r="31">
          <cell r="M31" t="str">
            <v>Kensington</v>
          </cell>
          <cell r="N31" t="str">
            <v>North Melbourne</v>
          </cell>
          <cell r="O31" t="str">
            <v>Ascot Vale/Carlton/Footscray/Kensington UCL/North Melbourne</v>
          </cell>
          <cell r="P31" t="str">
            <v>Western Melbourne (Ascot Vale/Carlton/Footscray/Kensington UCL/North Melbourne)</v>
          </cell>
          <cell r="Q31" t="str">
            <v>Western Melbourne</v>
          </cell>
          <cell r="R31" t="str">
            <v>West</v>
          </cell>
          <cell r="V31">
            <v>11140</v>
          </cell>
          <cell r="W31" t="str">
            <v>1930-31</v>
          </cell>
        </row>
        <row r="32">
          <cell r="M32" t="str">
            <v>Kensington UCL</v>
          </cell>
          <cell r="N32" t="str">
            <v>Kensington UCL</v>
          </cell>
          <cell r="O32" t="str">
            <v>Ascot Vale/Carlton/Footscray/Kensington UCL/North Melbourne</v>
          </cell>
          <cell r="P32" t="str">
            <v>Western Melbourne (Ascot Vale/Carlton/Footscray/Kensington UCL/North Melbourne)</v>
          </cell>
          <cell r="Q32" t="str">
            <v>Western Melbourne</v>
          </cell>
          <cell r="R32" t="str">
            <v>West</v>
          </cell>
          <cell r="V32">
            <v>11505</v>
          </cell>
          <cell r="W32" t="str">
            <v>1931-32</v>
          </cell>
        </row>
        <row r="33">
          <cell r="M33" t="str">
            <v>North Melbourne</v>
          </cell>
          <cell r="N33" t="str">
            <v>North Melbourne</v>
          </cell>
          <cell r="O33" t="str">
            <v>Ascot Vale/Carlton/Footscray/Kensington UCL/North Melbourne</v>
          </cell>
          <cell r="P33" t="str">
            <v>Western Melbourne (Ascot Vale/Carlton/Footscray/Kensington UCL/North Melbourne)</v>
          </cell>
          <cell r="Q33" t="str">
            <v>Western Melbourne</v>
          </cell>
          <cell r="R33" t="str">
            <v>West</v>
          </cell>
          <cell r="V33">
            <v>11871</v>
          </cell>
          <cell r="W33" t="str">
            <v>1932-33</v>
          </cell>
        </row>
        <row r="34">
          <cell r="M34" t="str">
            <v>Sunshine</v>
          </cell>
          <cell r="N34" t="str">
            <v>Sunshine</v>
          </cell>
          <cell r="O34" t="str">
            <v>Sunshine</v>
          </cell>
          <cell r="P34" t="str">
            <v>Brimbank Melton (Sunshine)</v>
          </cell>
          <cell r="Q34" t="str">
            <v>Brimbank Melton</v>
          </cell>
          <cell r="R34" t="str">
            <v>West</v>
          </cell>
          <cell r="V34">
            <v>12236</v>
          </cell>
          <cell r="W34" t="str">
            <v>1933-34</v>
          </cell>
        </row>
        <row r="35">
          <cell r="M35" t="str">
            <v>Colac</v>
          </cell>
          <cell r="N35" t="str">
            <v>Geelong</v>
          </cell>
          <cell r="O35" t="str">
            <v>Geelong</v>
          </cell>
          <cell r="P35" t="str">
            <v>Barwon (Geelong)</v>
          </cell>
          <cell r="Q35" t="str">
            <v>Barwon</v>
          </cell>
          <cell r="R35" t="str">
            <v>West</v>
          </cell>
          <cell r="V35">
            <v>12601</v>
          </cell>
          <cell r="W35" t="str">
            <v>1934-35</v>
          </cell>
        </row>
        <row r="36">
          <cell r="M36" t="str">
            <v>Geelong</v>
          </cell>
          <cell r="N36" t="str">
            <v>Geelong</v>
          </cell>
          <cell r="O36" t="str">
            <v>Geelong</v>
          </cell>
          <cell r="P36" t="str">
            <v>Barwon (Geelong)</v>
          </cell>
          <cell r="Q36" t="str">
            <v>Barwon</v>
          </cell>
          <cell r="R36" t="str">
            <v>West</v>
          </cell>
          <cell r="V36">
            <v>12966</v>
          </cell>
          <cell r="W36" t="str">
            <v>1935-36</v>
          </cell>
        </row>
        <row r="37">
          <cell r="M37" t="str">
            <v>Ballarat</v>
          </cell>
          <cell r="N37" t="str">
            <v>Ballarat</v>
          </cell>
          <cell r="O37" t="str">
            <v>Ballarat</v>
          </cell>
          <cell r="P37" t="str">
            <v>Central Highlands (Ballarat)</v>
          </cell>
          <cell r="Q37" t="str">
            <v>Central Highlands</v>
          </cell>
          <cell r="R37" t="str">
            <v>West</v>
          </cell>
          <cell r="V37">
            <v>13332</v>
          </cell>
          <cell r="W37" t="str">
            <v>1936-37</v>
          </cell>
        </row>
        <row r="38">
          <cell r="M38" t="str">
            <v>Horsham</v>
          </cell>
          <cell r="N38" t="str">
            <v>Horsham</v>
          </cell>
          <cell r="O38" t="str">
            <v>Horsham</v>
          </cell>
          <cell r="P38" t="str">
            <v>Western District (Horsham)</v>
          </cell>
          <cell r="Q38" t="str">
            <v>Western District</v>
          </cell>
          <cell r="R38" t="str">
            <v>West</v>
          </cell>
          <cell r="V38">
            <v>13697</v>
          </cell>
          <cell r="W38" t="str">
            <v>1937-38</v>
          </cell>
        </row>
        <row r="39">
          <cell r="M39" t="str">
            <v>Portland</v>
          </cell>
          <cell r="N39" t="str">
            <v>Portland</v>
          </cell>
          <cell r="O39" t="str">
            <v>Hamilton/Portland/Warrnambool</v>
          </cell>
          <cell r="P39" t="str">
            <v>Western District (Hamilton/Portland/Warrnambool)</v>
          </cell>
          <cell r="Q39" t="str">
            <v>Western District</v>
          </cell>
          <cell r="R39" t="str">
            <v>West</v>
          </cell>
          <cell r="V39">
            <v>14062</v>
          </cell>
          <cell r="W39" t="str">
            <v>1938-39</v>
          </cell>
        </row>
        <row r="40">
          <cell r="M40" t="str">
            <v>Warrnambool</v>
          </cell>
          <cell r="N40" t="str">
            <v>Warrnambool</v>
          </cell>
          <cell r="O40" t="str">
            <v>Hamilton/Portland/Warrnambool</v>
          </cell>
          <cell r="P40" t="str">
            <v>Western District (Hamilton/Portland/Warrnambool)</v>
          </cell>
          <cell r="Q40" t="str">
            <v>Western District</v>
          </cell>
          <cell r="R40" t="str">
            <v>West</v>
          </cell>
          <cell r="V40">
            <v>14427</v>
          </cell>
          <cell r="W40" t="str">
            <v>1939-40</v>
          </cell>
        </row>
        <row r="41">
          <cell r="M41" t="str">
            <v>Hamilton</v>
          </cell>
          <cell r="N41" t="str">
            <v>Warrnambool</v>
          </cell>
          <cell r="O41" t="str">
            <v>Hamilton/Portland/Warrnambool</v>
          </cell>
          <cell r="P41" t="str">
            <v>Western District (Hamilton/Portland/Warrnambool)</v>
          </cell>
          <cell r="Q41" t="str">
            <v>Western District</v>
          </cell>
          <cell r="R41" t="str">
            <v>West</v>
          </cell>
          <cell r="V41">
            <v>14793</v>
          </cell>
          <cell r="W41" t="str">
            <v>1940-41</v>
          </cell>
        </row>
        <row r="42">
          <cell r="M42" t="str">
            <v>Movable Units</v>
          </cell>
          <cell r="N42" t="str">
            <v>Movable Units</v>
          </cell>
          <cell r="O42" t="str">
            <v>Head Office</v>
          </cell>
          <cell r="P42" t="str">
            <v>Head Office</v>
          </cell>
          <cell r="Q42" t="str">
            <v>Head Office</v>
          </cell>
          <cell r="R42" t="str">
            <v>Head Office</v>
          </cell>
          <cell r="V42">
            <v>15158</v>
          </cell>
          <cell r="W42" t="str">
            <v>1941-42</v>
          </cell>
        </row>
        <row r="43">
          <cell r="M43" t="str">
            <v>Head Office</v>
          </cell>
          <cell r="N43" t="str">
            <v>Head Office</v>
          </cell>
          <cell r="O43" t="str">
            <v>Head Office</v>
          </cell>
          <cell r="P43" t="str">
            <v>Head Office</v>
          </cell>
          <cell r="Q43" t="str">
            <v>Head Office</v>
          </cell>
          <cell r="R43" t="str">
            <v>Head Office</v>
          </cell>
          <cell r="V43">
            <v>15523</v>
          </cell>
          <cell r="W43" t="str">
            <v>1942-43</v>
          </cell>
        </row>
        <row r="44">
          <cell r="M44" t="str">
            <v>Head Office</v>
          </cell>
          <cell r="N44" t="str">
            <v>Head Office</v>
          </cell>
          <cell r="O44" t="str">
            <v>Head Office</v>
          </cell>
          <cell r="P44" t="str">
            <v>Head Office</v>
          </cell>
          <cell r="Q44" t="str">
            <v>Head Office</v>
          </cell>
          <cell r="R44" t="str">
            <v>Head Office</v>
          </cell>
          <cell r="V44">
            <v>15888</v>
          </cell>
          <cell r="W44" t="str">
            <v>1943-44</v>
          </cell>
        </row>
        <row r="45">
          <cell r="M45" t="str">
            <v>Head Office</v>
          </cell>
          <cell r="N45" t="str">
            <v>Head Office</v>
          </cell>
          <cell r="O45" t="str">
            <v>Head Office</v>
          </cell>
          <cell r="P45" t="str">
            <v>Head Office</v>
          </cell>
          <cell r="Q45" t="str">
            <v>Head Office</v>
          </cell>
          <cell r="R45" t="str">
            <v>Head Office</v>
          </cell>
          <cell r="V45">
            <v>16254</v>
          </cell>
          <cell r="W45" t="str">
            <v>1944-45</v>
          </cell>
        </row>
        <row r="46">
          <cell r="M46" t="str">
            <v>N/A</v>
          </cell>
          <cell r="N46" t="str">
            <v>N/A</v>
          </cell>
          <cell r="O46" t="str">
            <v>Head Office</v>
          </cell>
          <cell r="P46" t="str">
            <v>Head Office</v>
          </cell>
          <cell r="Q46" t="str">
            <v>Head Office</v>
          </cell>
          <cell r="R46" t="str">
            <v>Head Office</v>
          </cell>
          <cell r="V46">
            <v>16619</v>
          </cell>
          <cell r="W46" t="str">
            <v>1945-46</v>
          </cell>
        </row>
        <row r="47">
          <cell r="M47" t="str">
            <v>NULL</v>
          </cell>
          <cell r="N47" t="str">
            <v>NULL</v>
          </cell>
          <cell r="O47" t="str">
            <v>NULL</v>
          </cell>
          <cell r="P47" t="str">
            <v>NULL</v>
          </cell>
          <cell r="Q47" t="str">
            <v>NULL</v>
          </cell>
          <cell r="R47" t="str">
            <v>NULL</v>
          </cell>
          <cell r="V47">
            <v>16984</v>
          </cell>
          <cell r="W47" t="str">
            <v>1946-47</v>
          </cell>
        </row>
        <row r="48">
          <cell r="V48">
            <v>17349</v>
          </cell>
          <cell r="W48" t="str">
            <v>1947-48</v>
          </cell>
        </row>
        <row r="49">
          <cell r="V49">
            <v>17715</v>
          </cell>
          <cell r="W49" t="str">
            <v>1948-49</v>
          </cell>
        </row>
        <row r="50">
          <cell r="V50">
            <v>18080</v>
          </cell>
          <cell r="W50" t="str">
            <v>1949-50</v>
          </cell>
        </row>
        <row r="51">
          <cell r="V51">
            <v>18445</v>
          </cell>
          <cell r="W51" t="str">
            <v>1950-51</v>
          </cell>
        </row>
        <row r="52">
          <cell r="V52">
            <v>18810</v>
          </cell>
          <cell r="W52" t="str">
            <v>1951-52</v>
          </cell>
        </row>
        <row r="53">
          <cell r="V53">
            <v>19176</v>
          </cell>
          <cell r="W53" t="str">
            <v>1952-53</v>
          </cell>
        </row>
        <row r="54">
          <cell r="V54">
            <v>19541</v>
          </cell>
          <cell r="W54" t="str">
            <v>1953-54</v>
          </cell>
        </row>
        <row r="55">
          <cell r="V55">
            <v>19906</v>
          </cell>
          <cell r="W55" t="str">
            <v>1954-55</v>
          </cell>
        </row>
        <row r="56">
          <cell r="V56">
            <v>20271</v>
          </cell>
          <cell r="W56" t="str">
            <v>1955-56</v>
          </cell>
        </row>
        <row r="57">
          <cell r="V57">
            <v>20637</v>
          </cell>
          <cell r="W57" t="str">
            <v>1956-57</v>
          </cell>
        </row>
        <row r="58">
          <cell r="V58">
            <v>21002</v>
          </cell>
          <cell r="W58" t="str">
            <v>1957-58</v>
          </cell>
        </row>
        <row r="59">
          <cell r="V59">
            <v>21367</v>
          </cell>
          <cell r="W59" t="str">
            <v>1958-59</v>
          </cell>
        </row>
        <row r="60">
          <cell r="V60">
            <v>21732</v>
          </cell>
          <cell r="W60" t="str">
            <v>1959-60</v>
          </cell>
        </row>
        <row r="61">
          <cell r="V61">
            <v>22098</v>
          </cell>
          <cell r="W61" t="str">
            <v>1960-61</v>
          </cell>
        </row>
        <row r="62">
          <cell r="V62">
            <v>22463</v>
          </cell>
          <cell r="W62" t="str">
            <v>1961-62</v>
          </cell>
        </row>
        <row r="63">
          <cell r="V63">
            <v>22828</v>
          </cell>
          <cell r="W63" t="str">
            <v>1962-63</v>
          </cell>
        </row>
        <row r="64">
          <cell r="V64">
            <v>23193</v>
          </cell>
          <cell r="W64" t="str">
            <v>1963-64</v>
          </cell>
        </row>
        <row r="65">
          <cell r="V65">
            <v>23559</v>
          </cell>
          <cell r="W65" t="str">
            <v>1964-65</v>
          </cell>
        </row>
        <row r="66">
          <cell r="V66">
            <v>23924</v>
          </cell>
          <cell r="W66" t="str">
            <v>1965-66</v>
          </cell>
        </row>
        <row r="67">
          <cell r="V67">
            <v>24289</v>
          </cell>
          <cell r="W67" t="str">
            <v>1966-67</v>
          </cell>
        </row>
        <row r="68">
          <cell r="V68">
            <v>24654</v>
          </cell>
          <cell r="W68" t="str">
            <v>1967-68</v>
          </cell>
        </row>
        <row r="69">
          <cell r="V69">
            <v>25020</v>
          </cell>
          <cell r="W69" t="str">
            <v>1968-69</v>
          </cell>
        </row>
        <row r="70">
          <cell r="V70">
            <v>25385</v>
          </cell>
          <cell r="W70" t="str">
            <v>1969-70</v>
          </cell>
        </row>
        <row r="71">
          <cell r="V71">
            <v>25750</v>
          </cell>
          <cell r="W71" t="str">
            <v>1970-71</v>
          </cell>
        </row>
        <row r="72">
          <cell r="V72">
            <v>26115</v>
          </cell>
          <cell r="W72" t="str">
            <v>1971-72</v>
          </cell>
        </row>
        <row r="73">
          <cell r="V73">
            <v>26481</v>
          </cell>
          <cell r="W73" t="str">
            <v>1972-73</v>
          </cell>
        </row>
        <row r="74">
          <cell r="V74">
            <v>26846</v>
          </cell>
          <cell r="W74" t="str">
            <v>1973-74</v>
          </cell>
        </row>
        <row r="75">
          <cell r="V75">
            <v>27211</v>
          </cell>
          <cell r="W75" t="str">
            <v>1974-75</v>
          </cell>
        </row>
        <row r="76">
          <cell r="V76">
            <v>27576</v>
          </cell>
          <cell r="W76" t="str">
            <v>1975-76</v>
          </cell>
        </row>
        <row r="77">
          <cell r="V77">
            <v>27942</v>
          </cell>
          <cell r="W77" t="str">
            <v>1976-77</v>
          </cell>
        </row>
        <row r="78">
          <cell r="V78">
            <v>28307</v>
          </cell>
          <cell r="W78" t="str">
            <v>1977-78</v>
          </cell>
        </row>
        <row r="79">
          <cell r="V79">
            <v>28672</v>
          </cell>
          <cell r="W79" t="str">
            <v>1978-79</v>
          </cell>
        </row>
        <row r="80">
          <cell r="V80">
            <v>29037</v>
          </cell>
          <cell r="W80" t="str">
            <v>1979-80</v>
          </cell>
        </row>
        <row r="81">
          <cell r="V81">
            <v>29403</v>
          </cell>
          <cell r="W81" t="str">
            <v>1980-81</v>
          </cell>
        </row>
        <row r="82">
          <cell r="V82">
            <v>29768</v>
          </cell>
          <cell r="W82" t="str">
            <v>1981-82</v>
          </cell>
        </row>
        <row r="83">
          <cell r="V83">
            <v>30133</v>
          </cell>
          <cell r="W83" t="str">
            <v>1982-83</v>
          </cell>
        </row>
        <row r="84">
          <cell r="V84">
            <v>30498</v>
          </cell>
          <cell r="W84" t="str">
            <v>1983-84</v>
          </cell>
        </row>
        <row r="85">
          <cell r="V85">
            <v>30864</v>
          </cell>
          <cell r="W85" t="str">
            <v>1984-85</v>
          </cell>
        </row>
        <row r="86">
          <cell r="V86">
            <v>31229</v>
          </cell>
          <cell r="W86" t="str">
            <v>1985-86</v>
          </cell>
        </row>
        <row r="87">
          <cell r="V87">
            <v>31594</v>
          </cell>
          <cell r="W87" t="str">
            <v>1986-87</v>
          </cell>
        </row>
        <row r="88">
          <cell r="V88">
            <v>31959</v>
          </cell>
          <cell r="W88" t="str">
            <v>1987-88</v>
          </cell>
        </row>
        <row r="89">
          <cell r="V89">
            <v>32325</v>
          </cell>
          <cell r="W89" t="str">
            <v>1988-89</v>
          </cell>
        </row>
        <row r="90">
          <cell r="V90">
            <v>32690</v>
          </cell>
          <cell r="W90" t="str">
            <v>1989-90</v>
          </cell>
        </row>
        <row r="91">
          <cell r="V91">
            <v>33055</v>
          </cell>
          <cell r="W91" t="str">
            <v>1990-91</v>
          </cell>
        </row>
        <row r="92">
          <cell r="V92">
            <v>33420</v>
          </cell>
          <cell r="W92" t="str">
            <v>1991-92</v>
          </cell>
        </row>
        <row r="93">
          <cell r="V93">
            <v>33786</v>
          </cell>
          <cell r="W93" t="str">
            <v>1992-93</v>
          </cell>
        </row>
        <row r="94">
          <cell r="V94">
            <v>34151</v>
          </cell>
          <cell r="W94" t="str">
            <v>1993-94</v>
          </cell>
        </row>
        <row r="95">
          <cell r="V95">
            <v>34516</v>
          </cell>
          <cell r="W95" t="str">
            <v>1994-95</v>
          </cell>
        </row>
        <row r="96">
          <cell r="V96">
            <v>34881</v>
          </cell>
          <cell r="W96" t="str">
            <v>1995-96</v>
          </cell>
        </row>
        <row r="97">
          <cell r="V97">
            <v>35247</v>
          </cell>
          <cell r="W97" t="str">
            <v>1996-97</v>
          </cell>
        </row>
        <row r="98">
          <cell r="V98">
            <v>35612</v>
          </cell>
          <cell r="W98" t="str">
            <v>1997-98</v>
          </cell>
        </row>
        <row r="99">
          <cell r="V99">
            <v>35977</v>
          </cell>
          <cell r="W99" t="str">
            <v>1998-99</v>
          </cell>
        </row>
        <row r="100">
          <cell r="V100">
            <v>36342</v>
          </cell>
          <cell r="W100" t="str">
            <v>1999-00</v>
          </cell>
        </row>
        <row r="101">
          <cell r="V101">
            <v>36708</v>
          </cell>
          <cell r="W101" t="str">
            <v>2000-01</v>
          </cell>
        </row>
        <row r="102">
          <cell r="V102">
            <v>37073</v>
          </cell>
          <cell r="W102" t="str">
            <v>2001-02</v>
          </cell>
        </row>
        <row r="103">
          <cell r="V103">
            <v>37438</v>
          </cell>
          <cell r="W103" t="str">
            <v>2002-03</v>
          </cell>
        </row>
        <row r="104">
          <cell r="V104">
            <v>37803</v>
          </cell>
          <cell r="W104" t="str">
            <v>2003-04</v>
          </cell>
        </row>
        <row r="105">
          <cell r="V105">
            <v>38169</v>
          </cell>
          <cell r="W105" t="str">
            <v>2004-05</v>
          </cell>
        </row>
        <row r="106">
          <cell r="V106">
            <v>38534</v>
          </cell>
          <cell r="W106" t="str">
            <v>2005-06</v>
          </cell>
        </row>
        <row r="107">
          <cell r="V107">
            <v>38899</v>
          </cell>
          <cell r="W107" t="str">
            <v>2006-07</v>
          </cell>
        </row>
        <row r="108">
          <cell r="V108">
            <v>39264</v>
          </cell>
          <cell r="W108" t="str">
            <v>2007-08</v>
          </cell>
        </row>
        <row r="109">
          <cell r="V109">
            <v>39630</v>
          </cell>
          <cell r="W109" t="str">
            <v>2008-09</v>
          </cell>
        </row>
        <row r="110">
          <cell r="V110">
            <v>39995</v>
          </cell>
          <cell r="W110" t="str">
            <v>2009-10</v>
          </cell>
        </row>
        <row r="111">
          <cell r="V111">
            <v>40360</v>
          </cell>
          <cell r="W111" t="str">
            <v>2010-11</v>
          </cell>
        </row>
        <row r="112">
          <cell r="V112">
            <v>40725</v>
          </cell>
          <cell r="W112" t="str">
            <v>2011-12</v>
          </cell>
        </row>
        <row r="113">
          <cell r="V113">
            <v>41091</v>
          </cell>
          <cell r="W113" t="str">
            <v>2012-13</v>
          </cell>
        </row>
        <row r="114">
          <cell r="V114">
            <v>41456</v>
          </cell>
          <cell r="W114" t="str">
            <v>2013-14</v>
          </cell>
        </row>
        <row r="115">
          <cell r="V115">
            <v>41821</v>
          </cell>
          <cell r="W115" t="str">
            <v>2014-15</v>
          </cell>
        </row>
        <row r="116">
          <cell r="V116">
            <v>42186</v>
          </cell>
          <cell r="W116" t="str">
            <v>2015-16</v>
          </cell>
        </row>
        <row r="117">
          <cell r="V117">
            <v>42552</v>
          </cell>
          <cell r="W117" t="str">
            <v>2016-17</v>
          </cell>
        </row>
        <row r="118">
          <cell r="V118">
            <v>42917</v>
          </cell>
          <cell r="W118" t="str">
            <v>2017-18</v>
          </cell>
        </row>
        <row r="119">
          <cell r="V119">
            <v>43282</v>
          </cell>
          <cell r="W119" t="str">
            <v>2018-19</v>
          </cell>
        </row>
        <row r="120">
          <cell r="V120">
            <v>43647</v>
          </cell>
          <cell r="W120" t="str">
            <v>2019-20</v>
          </cell>
        </row>
      </sheetData>
      <sheetData sheetId="1"/>
      <sheetData sheetId="2">
        <row r="10">
          <cell r="G10">
            <v>42643</v>
          </cell>
        </row>
      </sheetData>
      <sheetData sheetId="3"/>
      <sheetData sheetId="4"/>
      <sheetData sheetId="5"/>
      <sheetData sheetId="6"/>
      <sheetData sheetId="7"/>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B2352A-7E90-43F1-91DA-D89F44313516}" name="_Funding" displayName="_Funding" ref="B14:D25" totalsRowShown="0" headerRowDxfId="94" dataDxfId="93">
  <tableColumns count="3">
    <tableColumn id="1" xr3:uid="{AFF3AA1B-3B4A-4EEC-BA55-6DC9D1D52007}" name="Name of program flexible funding allocations are attached to_x000a_- select all that apply, one funding source and area per line" dataDxfId="92" dataCellStyle="Heading 1"/>
    <tableColumn id="5" xr3:uid="{89D885A4-4385-4C5D-A006-B72840DBBE5D}" name="Area _x000a_ (Reflects SAMS Cost Centre)" dataDxfId="91" dataCellStyle="Heading 1"/>
    <tableColumn id="2" xr3:uid="{F8870BC1-F949-41EE-9A0A-08D587C4DBB5}" name="Funding" dataDxfId="90" dataCellStyle="Currency"/>
  </tableColumns>
  <tableStyleInfo name="TableStyleDark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BB6F082-25ED-46CD-9083-B29454E64FC8}" name="Table9" displayName="Table9" ref="A89:C110" totalsRowShown="0" headerRowDxfId="14" dataDxfId="13" tableBorderDxfId="12">
  <autoFilter ref="A89:C110" xr:uid="{BDF6F83B-9F70-42BC-A666-73C27DD36EFC}"/>
  <tableColumns count="3">
    <tableColumn id="1" xr3:uid="{1155DC6D-EC64-4ADC-93F1-A2EBF9A8F66D}" name="_x000a_Outcome Area of allocation " dataDxfId="11"/>
    <tableColumn id="2" xr3:uid="{4B023403-8720-4215-8A00-B3840F7F3FA1}" name="Goods &amp; Services - expended" dataDxfId="10" dataCellStyle="Currency"/>
    <tableColumn id="3" xr3:uid="{7CD3F357-44DE-4F09-AC1A-73F0796C046F}" name="% expended" dataDxfId="9"/>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B0E4F96-62E8-4F84-BBFA-C5262C2B52E4}" name="Table10" displayName="Table10" ref="A4:B9" totalsRowShown="0" headerRowDxfId="8" dataDxfId="6" headerRowBorderDxfId="7" tableBorderDxfId="5" totalsRowBorderDxfId="4" headerRowCellStyle="Heading 1">
  <tableColumns count="2">
    <tableColumn id="1" xr3:uid="{69B61928-3944-4ACB-90EA-E829F85899B5}" name="Agency feedback on" dataDxfId="3" dataCellStyle="Heading 1"/>
    <tableColumn id="2" xr3:uid="{5E802F25-2259-4D94-B441-A0019116BB89}" name="Suggested changes and reasons " dataDxfId="2"/>
  </tableColumns>
  <tableStyleInfo name="TableStyleLight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CA04A9-C7E3-48BF-827D-E171C6BC4DED}" name="_Expenditure_by_program" displayName="_Expenditure_by_program" ref="B33:D50" totalsRowShown="0" headerRowDxfId="89" dataDxfId="88">
  <autoFilter ref="B33:D50" xr:uid="{67CA04A9-C7E3-48BF-827D-E171C6BC4DED}"/>
  <tableColumns count="3">
    <tableColumn id="1" xr3:uid="{4398B7D3-A997-4529-9ED8-6EB749FB8675}" name="Program utilising flexible funding " dataDxfId="87" dataCellStyle="Normal 4"/>
    <tableColumn id="2" xr3:uid="{E436E7AD-9B84-4E09-A2AA-C6601773C0A4}" name="Expenditure -_x000a_Goods &amp; services" dataDxfId="86" dataCellStyle="Currency">
      <calculatedColumnFormula>SUMIFS(TableAquittal[Amount expended to date 
MANDATORY FIELD],TableAquittal[Family Services program
(select from dropdown)],_Expenditure_by_program[[#This Row],[Program utilising flexible funding ]])</calculatedColumnFormula>
    </tableColumn>
    <tableColumn id="3" xr3:uid="{821BF0CC-6B1C-41EC-9BA6-6958C55F39A4}" name="Expenditure -_x000a_Speciaist contracted" dataDxfId="85">
      <calculatedColumnFormula>SUMIFS(TableAquittal17[Amount expended to date 
MANDATORY FIELD],TableAquittal17[Program benefiting from flexible funding
(select from dropdown)],_Expenditure_by_program[[#This Row],[Program utilising flexible funding ]])</calculatedColumnFormula>
    </tableColumn>
  </tableColumns>
  <tableStyleInfo name="TableStyleMedium1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21BF46-32C4-4477-BD07-6F203B133643}" name="_Expenditure_by_Area" displayName="_Expenditure_by_Area" ref="F33:H52" totalsRowShown="0" headerRowDxfId="84" dataDxfId="83">
  <autoFilter ref="F33:H52" xr:uid="{8721BF46-32C4-4477-BD07-6F203B133643}">
    <filterColumn colId="0">
      <filters>
        <filter val="E - Goulburn"/>
      </filters>
    </filterColumn>
  </autoFilter>
  <tableColumns count="3">
    <tableColumn id="1" xr3:uid="{C82977C7-F91D-4B0E-8978-5B18E0C954E7}" name="Area" dataDxfId="82" dataCellStyle="Normal 4"/>
    <tableColumn id="2" xr3:uid="{8FFC0BA6-B98E-4BD7-AEE7-F31845CB5606}" name="Expenditure -_x000a_Goods &amp; services" dataDxfId="81">
      <calculatedColumnFormula>SUMIFS(TableAquittal[Amount expended to date 
MANDATORY FIELD],TableAquittal[Local Area of family
(drop down)],_Expenditure_by_Area[[#This Row],[Area]])</calculatedColumnFormula>
    </tableColumn>
    <tableColumn id="3" xr3:uid="{BCF7FC26-DB82-4182-B25D-5AADDC0D0800}" name="Expenditure -_x000a_Speciaist contracted" dataDxfId="80" dataCellStyle="Currency">
      <calculatedColumnFormula>SUMIFS(TableAquittal17[Amount expended to date 
MANDATORY FIELD],TableAquittal17[Program benefiting from flexible funding
(select from dropdown)],_Expenditure_by_Area[[#This Row],[Area]])</calculatedColumnFormula>
    </tableColumn>
  </tableColumns>
  <tableStyleInfo name="TableStyleMedium1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quittal" displayName="TableAquittal" ref="A13:R39" headerRowDxfId="79" dataDxfId="77" totalsRowDxfId="76" headerRowBorderDxfId="78">
  <autoFilter ref="A13:R39" xr:uid="{2C2B7FF3-C88C-44D3-B7D2-0228EFEAEB91}"/>
  <tableColumns count="18">
    <tableColumn id="17" xr3:uid="{FD38CE3D-1B0E-4D74-99B1-57B4F0EED926}" name="Internal Case Identifier_x000a_DELETE COLUMN OR CONTENT PRIOR TO PROVIDING TO DHHS" dataDxfId="75"/>
    <tableColumn id="2" xr3:uid="{00000000-0010-0000-0100-000002000000}" name="IRIS 'Reference Code'_x000a_(under 'Outlet' in the Case Details tab) " dataDxfId="74"/>
    <tableColumn id="19" xr3:uid="{E92789AA-66C9-42BD-9FBD-D5CC31BD5279}" name="Agency working with the family _x000a_" dataDxfId="73"/>
    <tableColumn id="1" xr3:uid="{A827C2A3-003A-4D2A-8FF5-027AE0EF9956}" name="Family Services program_x000a_(select from dropdown)" dataDxfId="72"/>
    <tableColumn id="14" xr3:uid="{F90A4903-DD21-4E70-9E17-F6F132E636D2}" name="Local Area of family_x000a_(drop down)" dataDxfId="71"/>
    <tableColumn id="3" xr3:uid="{00000000-0010-0000-0100-000003000000}" name="Number of children in family" dataDxfId="70"/>
    <tableColumn id="4" xr3:uid="{00000000-0010-0000-0100-000004000000}" name="Has family already received a flex funding allocation this FY? _x000a_(select from dropdown)" dataDxfId="69"/>
    <tableColumn id="5" xr3:uid="{00000000-0010-0000-0100-000005000000}" name="Date this funding approved" dataDxfId="68"/>
    <tableColumn id="6" xr3:uid="{3DE648C4-CB85-4AE6-A3ED-C14C2CFBEC4B}" name="Month (auto - fills) " dataDxfId="67">
      <calculatedColumnFormula>MONTH(TableAquittal[[#This Row],[Date this funding approved]])</calculatedColumnFormula>
    </tableColumn>
    <tableColumn id="7" xr3:uid="{00000000-0010-0000-0100-000007000000}" name="Amount approved" dataDxfId="66"/>
    <tableColumn id="8" xr3:uid="{00000000-0010-0000-0100-000008000000}" name="Amount expended to date _x000a__x000a_MANDATORY FIELD" dataDxfId="65" dataCellStyle="Currency"/>
    <tableColumn id="9" xr3:uid="{00000000-0010-0000-0100-000009000000}" name="Amount approved remaining of this item/package (calculated automatically)" dataDxfId="64">
      <calculatedColumnFormula>TableAquittal[[#This Row],[Amount approved]]-TableAquittal[[#This Row],[Amount expended to date 
MANDATORY FIELD]]</calculatedColumnFormula>
    </tableColumn>
    <tableColumn id="10" xr3:uid="{00000000-0010-0000-0100-00000A000000}" name="Details of purchases_x000a_(brief item/s list)" dataDxfId="63"/>
    <tableColumn id="11" xr3:uid="{00000000-0010-0000-0100-00000B000000}" name="Receipt filed? _x000a_(select from dropdown)" dataDxfId="62"/>
    <tableColumn id="16" xr3:uid="{AF6D0352-F344-4D9D-A00D-94D886C56CF7}" name="Purpose of allocation " dataDxfId="61"/>
    <tableColumn id="12" xr3:uid="{00000000-0010-0000-0100-00000C000000}" name="Outcome area allocation relates to (select from dropdown)" dataDxfId="60"/>
    <tableColumn id="13" xr3:uid="{00000000-0010-0000-0100-00000D000000}" name="Provision of this flex allocation complete? (select from dropdown)" dataDxfId="59"/>
    <tableColumn id="15" xr3:uid="{00000000-0010-0000-0100-00000F000000}" name="Comment or rationale for providing second package" totalsRowFunction="count" dataDxfId="58"/>
  </tableColumns>
  <tableStyleInfo name="TableStyleLight12 2" showFirstColumn="0" showLastColumn="0" showRowStripes="1" showColumnStripes="1"/>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A8151E5-D736-42F3-8D7B-D1C61E708745}" name="TableAqTotal6" displayName="TableAqTotal6" ref="K4:L9" totalsRowShown="0" headerRowDxfId="57" dataDxfId="56">
  <tableColumns count="2">
    <tableColumn id="1" xr3:uid="{D3609AC5-2924-4A25-AEA8-F86F9E14F84B}" name="Item" dataDxfId="55"/>
    <tableColumn id="2" xr3:uid="{A74131BA-01EB-4EEF-9752-22233AE700A4}" name="Total" dataDxfId="54">
      <calculatedColumnFormula>SUM(TableAquittal[Amount approved])</calculatedColumnFormula>
    </tableColumn>
  </tableColumns>
  <tableStyleInfo name="TableStyleLight12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FA9253-A344-4B0B-B31F-D639BD9E9D91}" name="TableAquittal17" displayName="TableAquittal17" ref="A13:Q38" headerRowDxfId="53" dataDxfId="51" totalsRowDxfId="50" headerRowBorderDxfId="52">
  <tableColumns count="17">
    <tableColumn id="6" xr3:uid="{B7201913-C897-4E20-B189-03AFB22D0804}" name="Program benefiting from flexible funding_x000a_(select from dropdown)" dataDxfId="49"/>
    <tableColumn id="2" xr3:uid="{D1D61D5D-4C18-4AA0-8F35-B82B5E666BC7}" name="Name of the specialist position or initiative funded?" dataDxfId="48"/>
    <tableColumn id="17" xr3:uid="{43B2284D-A187-4CCB-89F8-7236681E6F2D}" name="Agency managing the position or initiative_x000a_" dataDxfId="47"/>
    <tableColumn id="1" xr3:uid="{AC272EAC-DDDD-42DD-ABD0-D86902A5FB1A}" name="Area of the position or inititive " dataDxfId="46"/>
    <tableColumn id="3" xr3:uid="{2C2A30E6-A469-4E7D-8B39-DCA5CD8D9F0A}" name="Date this funding approved" dataDxfId="45"/>
    <tableColumn id="11" xr3:uid="{69CCE3D3-FD64-4EF5-957C-9C6FFB165782}" name="Month (auto - fills)" dataDxfId="44">
      <calculatedColumnFormula>MONTH(TableAquittal17[[#This Row],[Date this funding approved]])</calculatedColumnFormula>
    </tableColumn>
    <tableColumn id="4" xr3:uid="{7018D418-02B0-4E04-A1EA-67A56D9A2D7F}" name="Start date of the position/initiative" dataDxfId="43"/>
    <tableColumn id="5" xr3:uid="{A2558545-1F57-446C-B114-A1C25714B7FC}" name="End date of the position/initiative" dataDxfId="42"/>
    <tableColumn id="19" xr3:uid="{03609D2C-B2B9-4E62-AC75-5FCAD85B520E}" name="Has this position/initiative been funded in prior years?" dataDxfId="41"/>
    <tableColumn id="7" xr3:uid="{A913DDA6-4781-403D-A4A1-3D07895F4B64}" name="Amount approved" dataDxfId="40"/>
    <tableColumn id="8" xr3:uid="{39C347B1-A2BA-4389-8EB9-E3E3BA82747D}" name="Amount expended to date _x000a__x000a_MANDATORY FIELD" dataDxfId="39"/>
    <tableColumn id="9" xr3:uid="{2713F680-9EF4-4836-909A-B1F12CA2D2C9}" name="Amount remaining (calculated automatically)" dataDxfId="38" dataCellStyle="Currency">
      <calculatedColumnFormula array="1">TableAquittal17[[#This Row],[Amount approved]]-TableAquittal17[[#This Row],[Amount expended to date 
MANDATORY FIELD]]</calculatedColumnFormula>
    </tableColumn>
    <tableColumn id="10" xr3:uid="{190B2DAD-32B4-4AC5-AD75-7790E8C70938}" name="Details of position /initiative_x000a__x000a_- EFT fraction, skill set, role in cases or in teams" dataDxfId="37"/>
    <tableColumn id="16" xr3:uid="{48C25D8C-B58B-42C1-A0C6-3D0DEC8DF66F}" name="Theory of change behind this position/initiative_x000a__x000a_- Why is this position/initiative required? What is the service system or service delivery gap it seeks to address?_x000a_ - Is evidence of outcomes collected?" dataDxfId="36"/>
    <tableColumn id="12" xr3:uid="{217F3D22-5FA7-489F-91CC-DEC66E36AC72}" name="Outcome area allocation relates to (select from dropdown)" dataDxfId="35"/>
    <tableColumn id="13" xr3:uid="{E445E9F8-A522-45A9-878F-6FA3526811C4}" name="Number of families receiving support/benefiting?" dataDxfId="34"/>
    <tableColumn id="15" xr3:uid="{8602A640-7923-4007-984A-42FA7EF32A3F}" name="Comment" totalsRowFunction="count" dataDxfId="33"/>
  </tableColumns>
  <tableStyleInfo name="TableStyleLight12 2"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B22903E-983F-4EE8-B7EC-4563F525722C}" name="TableAqTotal619" displayName="TableAqTotal619" ref="J3:K5" totalsRowShown="0" headerRowDxfId="32" dataDxfId="31">
  <tableColumns count="2">
    <tableColumn id="1" xr3:uid="{DB5204B6-FE41-4CA9-92AE-A11B9E7B64A7}" name="Item" dataDxfId="30"/>
    <tableColumn id="2" xr3:uid="{35330024-ED1A-4082-B29C-95755264C79C}" name="Total" dataDxfId="29">
      <calculatedColumnFormula>SUM(TableAquittal[Amount approved])</calculatedColumnFormula>
    </tableColumn>
  </tableColumns>
  <tableStyleInfo name="TableStyleLight12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ECD326F-FCDF-4C3C-B0A6-E59970FED91D}" name="Table7" displayName="Table7" ref="A38:C58" totalsRowShown="0" headerRowDxfId="28" dataDxfId="26" headerRowBorderDxfId="27" tableBorderDxfId="25">
  <tableColumns count="3">
    <tableColumn id="1" xr3:uid="{3EDFEE05-09F8-46E9-88F4-9E0A58895783}" name="_x000a_Outcome Area" dataDxfId="24"/>
    <tableColumn id="2" xr3:uid="{4E6055F0-FBDD-4EA1-9E5B-727D0984EE55}" name="Total expended_x000a_on Goods and Services" dataDxfId="23" dataCellStyle="Currency"/>
    <tableColumn id="3" xr3:uid="{4DDBDB69-C4FC-4B28-9CC3-2F42C88AF4D6}" name="Per cent of expenditure" dataDxfId="22"/>
  </tableColumns>
  <tableStyleInfo name="TableStyleMedium1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696218-30C4-4549-A856-ECDA8A3A84C4}" name="Table8" displayName="Table8" ref="A65:C76" totalsRowShown="0" headerRowDxfId="21" dataDxfId="19" headerRowBorderDxfId="20" tableBorderDxfId="18">
  <tableColumns count="3">
    <tableColumn id="1" xr3:uid="{D82F1FBB-1E43-456A-B277-D52581DBD7E9}" name="Purpose of Allocation " dataDxfId="17"/>
    <tableColumn id="2" xr3:uid="{2123CFAF-118B-461A-AC69-9C5496F8601A}" name="Total expended_x000a_on Goods and Services" dataDxfId="16" dataCellStyle="Currency"/>
    <tableColumn id="3" xr3:uid="{4F27F6AA-341B-460C-A037-BAA3AF761052}" name="Per cent of expenditure" dataDxfId="15"/>
  </tableColumns>
  <tableStyleInfo name="TableStyleMedium1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hildrenYouthFamilies@dhhs.vic.gov.au" TargetMode="External"/><Relationship Id="rId2" Type="http://schemas.openxmlformats.org/officeDocument/2006/relationships/hyperlink" Target="https://providers.dhhs.vic.gov.au/family-services" TargetMode="External"/><Relationship Id="rId1" Type="http://schemas.openxmlformats.org/officeDocument/2006/relationships/hyperlink" Target="mailto:ChildrenYouthFamilies@dhhs.vic.gov.au"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providers.dhhs.vic.gov.au/program-requirements-family-and-early-parenting-services-victoria-word"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20"/>
  <sheetViews>
    <sheetView showGridLines="0" tabSelected="1" zoomScaleNormal="100" workbookViewId="0">
      <selection activeCell="D4" sqref="D4"/>
    </sheetView>
  </sheetViews>
  <sheetFormatPr defaultColWidth="0" defaultRowHeight="0" customHeight="1" zeroHeight="1" x14ac:dyDescent="0.2"/>
  <cols>
    <col min="1" max="1" width="22.7109375" customWidth="1"/>
    <col min="2" max="11" width="9.140625" customWidth="1"/>
    <col min="12" max="12" width="13" customWidth="1"/>
    <col min="13" max="16384" width="9.140625" hidden="1"/>
  </cols>
  <sheetData>
    <row r="1" spans="1:7" ht="23.25" x14ac:dyDescent="0.35">
      <c r="A1" s="14" t="s">
        <v>0</v>
      </c>
      <c r="B1" s="15"/>
      <c r="C1" s="15"/>
      <c r="D1" s="15"/>
      <c r="E1" s="15"/>
      <c r="F1" s="15"/>
      <c r="G1" s="15"/>
    </row>
    <row r="2" spans="1:7" ht="15" x14ac:dyDescent="0.25">
      <c r="A2" s="16" t="s">
        <v>240</v>
      </c>
      <c r="B2" s="15"/>
      <c r="C2" s="15"/>
      <c r="D2" s="15"/>
      <c r="E2" s="15"/>
      <c r="F2" s="15"/>
      <c r="G2" s="15"/>
    </row>
    <row r="3" spans="1:7" ht="33.75" customHeight="1" x14ac:dyDescent="0.25">
      <c r="A3" s="17" t="s">
        <v>1</v>
      </c>
      <c r="B3" s="15"/>
      <c r="C3" s="15"/>
      <c r="D3" s="15"/>
      <c r="E3" s="15"/>
      <c r="F3" s="15"/>
      <c r="G3" s="15"/>
    </row>
    <row r="4" spans="1:7" ht="17.25" customHeight="1" x14ac:dyDescent="0.2">
      <c r="A4" s="18" t="s">
        <v>2</v>
      </c>
      <c r="B4" s="67"/>
      <c r="C4" s="15"/>
      <c r="D4" s="15"/>
      <c r="E4" s="15"/>
      <c r="F4" s="15"/>
      <c r="G4" s="15"/>
    </row>
    <row r="5" spans="1:7" ht="14.25" x14ac:dyDescent="0.2">
      <c r="A5" s="18" t="s">
        <v>3</v>
      </c>
      <c r="B5" s="67"/>
      <c r="C5" s="6"/>
      <c r="D5" s="15"/>
      <c r="E5" s="15"/>
      <c r="F5" s="15"/>
      <c r="G5" s="15"/>
    </row>
    <row r="6" spans="1:7" ht="14.25" x14ac:dyDescent="0.2">
      <c r="A6" s="18" t="s">
        <v>4</v>
      </c>
      <c r="B6" s="67"/>
      <c r="C6" s="6"/>
      <c r="D6" s="15"/>
      <c r="E6" s="15"/>
      <c r="F6" s="15"/>
      <c r="G6" s="15"/>
    </row>
    <row r="7" spans="1:7" ht="14.25" x14ac:dyDescent="0.2">
      <c r="A7" s="18" t="s">
        <v>5</v>
      </c>
      <c r="B7" s="67"/>
      <c r="C7" s="6"/>
      <c r="D7" s="15"/>
      <c r="E7" s="15"/>
      <c r="F7" s="15"/>
      <c r="G7" s="15"/>
    </row>
    <row r="8" spans="1:7" ht="14.25" x14ac:dyDescent="0.2">
      <c r="A8" s="18" t="s">
        <v>6</v>
      </c>
      <c r="B8" s="67"/>
      <c r="C8" s="6"/>
      <c r="D8" s="15"/>
      <c r="E8" s="15"/>
      <c r="F8" s="15"/>
      <c r="G8" s="15"/>
    </row>
    <row r="9" spans="1:7" ht="14.25" x14ac:dyDescent="0.2">
      <c r="A9" s="18" t="s">
        <v>7</v>
      </c>
      <c r="B9" s="67"/>
      <c r="C9" s="15"/>
      <c r="D9" s="15"/>
      <c r="E9" s="15"/>
      <c r="F9" s="15"/>
      <c r="G9" s="15"/>
    </row>
    <row r="10" spans="1:7" ht="33.75" customHeight="1" x14ac:dyDescent="0.25">
      <c r="A10" s="17" t="s">
        <v>8</v>
      </c>
      <c r="B10" s="15"/>
      <c r="C10" s="15"/>
      <c r="D10" s="15"/>
      <c r="E10" s="15"/>
      <c r="F10" s="15"/>
      <c r="G10" s="15"/>
    </row>
    <row r="11" spans="1:7" ht="17.25" customHeight="1" x14ac:dyDescent="0.2">
      <c r="A11" s="1" t="s">
        <v>9</v>
      </c>
      <c r="B11" s="15"/>
      <c r="C11" s="15"/>
      <c r="D11" s="15"/>
      <c r="E11" s="15"/>
      <c r="F11" s="15"/>
      <c r="G11" s="15"/>
    </row>
    <row r="12" spans="1:7" ht="17.25" customHeight="1" x14ac:dyDescent="0.2">
      <c r="A12" s="1" t="s">
        <v>10</v>
      </c>
      <c r="B12" s="15"/>
      <c r="C12" s="15"/>
      <c r="D12" s="15"/>
      <c r="E12" s="15"/>
      <c r="F12" s="15"/>
      <c r="G12" s="15"/>
    </row>
    <row r="13" spans="1:7" ht="17.25" customHeight="1" x14ac:dyDescent="0.2">
      <c r="A13" s="19" t="s">
        <v>11</v>
      </c>
      <c r="B13" s="15"/>
      <c r="C13" s="18" t="s">
        <v>12</v>
      </c>
      <c r="D13" s="15"/>
      <c r="E13" s="15"/>
      <c r="F13" s="15"/>
      <c r="G13" s="15"/>
    </row>
    <row r="14" spans="1:7" ht="17.25" customHeight="1" x14ac:dyDescent="0.2">
      <c r="A14" s="15"/>
      <c r="B14" s="15"/>
      <c r="C14" s="15"/>
      <c r="D14" s="15"/>
      <c r="E14" s="15"/>
      <c r="F14" s="15"/>
      <c r="G14" s="15"/>
    </row>
    <row r="15" spans="1:7" ht="25.5" customHeight="1" x14ac:dyDescent="0.2">
      <c r="A15" s="5" t="s">
        <v>13</v>
      </c>
      <c r="B15" s="15"/>
      <c r="C15" s="15"/>
      <c r="D15" s="15"/>
      <c r="E15" s="15"/>
      <c r="F15" s="15"/>
      <c r="G15" s="15"/>
    </row>
    <row r="16" spans="1:7" ht="12.75" x14ac:dyDescent="0.2">
      <c r="A16" s="5" t="s">
        <v>14</v>
      </c>
      <c r="B16" s="15"/>
      <c r="C16" s="15"/>
      <c r="D16" s="15"/>
      <c r="E16" s="15"/>
      <c r="F16" s="15"/>
      <c r="G16" s="15"/>
    </row>
    <row r="17" spans="1:7" ht="21" customHeight="1" x14ac:dyDescent="0.2">
      <c r="A17" s="18" t="s">
        <v>15</v>
      </c>
      <c r="B17" s="15"/>
      <c r="C17" s="15"/>
      <c r="D17" s="15"/>
      <c r="E17" s="15"/>
      <c r="F17" s="15"/>
      <c r="G17" s="15"/>
    </row>
    <row r="18" spans="1:7" ht="12.75" x14ac:dyDescent="0.2">
      <c r="A18" s="5" t="s">
        <v>16</v>
      </c>
      <c r="B18" s="15"/>
      <c r="C18" s="15"/>
      <c r="D18" s="15"/>
      <c r="E18" s="15"/>
      <c r="F18" s="15"/>
      <c r="G18" s="15"/>
    </row>
    <row r="19" spans="1:7" ht="12.75" x14ac:dyDescent="0.2">
      <c r="A19" s="15"/>
      <c r="B19" s="15"/>
      <c r="C19" s="15"/>
      <c r="D19" s="15"/>
      <c r="E19" s="15"/>
      <c r="F19" s="15"/>
      <c r="G19" s="15"/>
    </row>
    <row r="20" spans="1:7" ht="12.75" hidden="1" customHeight="1" x14ac:dyDescent="0.2"/>
  </sheetData>
  <hyperlinks>
    <hyperlink ref="A5" location="'Funding Allocations'!A1" display="Summary of available funding" xr:uid="{00000000-0004-0000-0000-000000000000}"/>
    <hyperlink ref="A6" location="'Goods &amp; Services Acquittal'!A1" display="Goods &amp; Services Acquittal" xr:uid="{00000000-0004-0000-0000-000001000000}"/>
    <hyperlink ref="A13" r:id="rId1" xr:uid="{00000000-0004-0000-0000-000002000000}"/>
    <hyperlink ref="A17" r:id="rId2" display="Available on DHHS website's Family Services page" xr:uid="{00000000-0004-0000-0000-000003000000}"/>
    <hyperlink ref="C13" r:id="rId3" display="mailto:ChildrenYouthFamilies@dhhs.vic.gov.au" xr:uid="{B5064F24-A482-44F0-80C7-0895CD366B3E}"/>
    <hyperlink ref="A7" location="'Special Contracted Acquittal'!A1" display="Specialist Contracted Acquittal template" xr:uid="{C57502D4-42C5-483E-B7E3-E2230173A4D4}"/>
    <hyperlink ref="A9" location="'Feedback to DFFH Central'!A1" display="Feedback to DHHS template" xr:uid="{22FE07E7-AD2D-479C-8111-1115FB83EC44}"/>
    <hyperlink ref="A8" location="ANALYSIS!A1" display="Analysis" xr:uid="{6229F4CC-6F3E-46A7-B2CD-237C90446822}"/>
    <hyperlink ref="A4" location="Instructions!A1" display="Instructions" xr:uid="{60B1FC65-56FB-4419-8032-78E6DA775F28}"/>
  </hyperlinks>
  <pageMargins left="0.70866141732283472" right="0.70866141732283472" top="0.74803149606299213" bottom="0.74803149606299213" header="0.31496062992125984" footer="0.31496062992125984"/>
  <pageSetup paperSize="292" orientation="landscape" r:id="rId4"/>
  <headerFooter>
    <oddFooter>&amp;R&amp;G&amp;C&amp;1#&amp;"Arial Black"&amp;10&amp;K000000OFFICIAL</oddFooter>
  </headerFooter>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B9A94-7BDE-4087-9301-234344EF2BC3}">
  <sheetPr codeName="Sheet2">
    <pageSetUpPr fitToPage="1"/>
  </sheetPr>
  <dimension ref="A1:D33"/>
  <sheetViews>
    <sheetView zoomScaleNormal="100" workbookViewId="0">
      <selection activeCell="A11" sqref="A11:D11"/>
    </sheetView>
  </sheetViews>
  <sheetFormatPr defaultRowHeight="12.75" x14ac:dyDescent="0.2"/>
  <cols>
    <col min="1" max="2" width="13.28515625" style="134" customWidth="1"/>
    <col min="3" max="3" width="9.140625" style="134"/>
    <col min="4" max="4" width="141.140625" style="134" customWidth="1"/>
    <col min="5" max="16384" width="9.140625" style="134"/>
  </cols>
  <sheetData>
    <row r="1" spans="1:4" ht="20.25" x14ac:dyDescent="0.3">
      <c r="A1" s="133" t="s">
        <v>17</v>
      </c>
      <c r="B1" s="133"/>
    </row>
    <row r="2" spans="1:4" ht="20.25" x14ac:dyDescent="0.3">
      <c r="A2" s="133"/>
      <c r="B2" s="133"/>
    </row>
    <row r="3" spans="1:4" ht="15.75" x14ac:dyDescent="0.25">
      <c r="A3" s="135" t="s">
        <v>18</v>
      </c>
      <c r="B3" s="135"/>
    </row>
    <row r="5" spans="1:4" ht="14.25" x14ac:dyDescent="0.2">
      <c r="A5" s="136" t="s">
        <v>19</v>
      </c>
      <c r="B5" s="136"/>
      <c r="C5" s="137"/>
      <c r="D5" s="137"/>
    </row>
    <row r="6" spans="1:4" ht="15" x14ac:dyDescent="0.25">
      <c r="A6" s="138" t="s">
        <v>20</v>
      </c>
      <c r="B6" s="138"/>
      <c r="C6" s="137"/>
      <c r="D6" s="137"/>
    </row>
    <row r="7" spans="1:4" ht="14.25" x14ac:dyDescent="0.2">
      <c r="A7" s="139" t="s">
        <v>21</v>
      </c>
      <c r="B7" s="139"/>
      <c r="C7" s="137"/>
      <c r="D7" s="137"/>
    </row>
    <row r="8" spans="1:4" ht="14.25" x14ac:dyDescent="0.2">
      <c r="A8" s="137"/>
      <c r="B8" s="137"/>
      <c r="C8" s="137"/>
      <c r="D8" s="137"/>
    </row>
    <row r="9" spans="1:4" ht="14.25" x14ac:dyDescent="0.2">
      <c r="A9" s="137"/>
      <c r="B9" s="137"/>
      <c r="C9" s="137"/>
      <c r="D9" s="137"/>
    </row>
    <row r="10" spans="1:4" ht="28.5" customHeight="1" x14ac:dyDescent="0.2">
      <c r="A10" s="167" t="s">
        <v>22</v>
      </c>
      <c r="B10" s="167"/>
      <c r="C10" s="167"/>
      <c r="D10" s="167"/>
    </row>
    <row r="11" spans="1:4" ht="33" customHeight="1" x14ac:dyDescent="0.2">
      <c r="A11" s="168" t="s">
        <v>23</v>
      </c>
      <c r="B11" s="168"/>
      <c r="C11" s="168"/>
      <c r="D11" s="168"/>
    </row>
    <row r="12" spans="1:4" ht="14.25" x14ac:dyDescent="0.2">
      <c r="A12" s="137"/>
      <c r="B12" s="137"/>
      <c r="C12" s="137"/>
      <c r="D12" s="137"/>
    </row>
    <row r="13" spans="1:4" ht="14.25" x14ac:dyDescent="0.2">
      <c r="A13" s="137" t="s">
        <v>24</v>
      </c>
      <c r="B13" s="137"/>
      <c r="C13" s="137"/>
      <c r="D13" s="137"/>
    </row>
    <row r="14" spans="1:4" ht="14.25" x14ac:dyDescent="0.2">
      <c r="A14" s="137"/>
      <c r="B14" s="137"/>
      <c r="C14" s="137"/>
      <c r="D14" s="137"/>
    </row>
    <row r="15" spans="1:4" ht="14.25" x14ac:dyDescent="0.2">
      <c r="A15" s="137"/>
      <c r="B15" s="137" t="s">
        <v>25</v>
      </c>
      <c r="C15" s="137"/>
    </row>
    <row r="16" spans="1:4" ht="14.25" x14ac:dyDescent="0.2">
      <c r="A16" s="137"/>
      <c r="B16" s="137"/>
      <c r="C16" s="137" t="s">
        <v>26</v>
      </c>
    </row>
    <row r="17" spans="1:4" ht="14.25" x14ac:dyDescent="0.2">
      <c r="A17" s="137"/>
      <c r="B17" s="137"/>
      <c r="C17" s="137" t="s">
        <v>27</v>
      </c>
    </row>
    <row r="18" spans="1:4" ht="14.25" x14ac:dyDescent="0.2">
      <c r="A18" s="137"/>
      <c r="B18" s="137"/>
      <c r="C18" s="137" t="s">
        <v>28</v>
      </c>
    </row>
    <row r="19" spans="1:4" ht="30.75" customHeight="1" x14ac:dyDescent="0.2">
      <c r="A19" s="137"/>
      <c r="B19" s="137"/>
      <c r="D19" s="140" t="s">
        <v>29</v>
      </c>
    </row>
    <row r="20" spans="1:4" ht="31.5" customHeight="1" x14ac:dyDescent="0.2">
      <c r="A20" s="137"/>
      <c r="B20" s="137"/>
      <c r="D20" s="140" t="s">
        <v>30</v>
      </c>
    </row>
    <row r="21" spans="1:4" ht="16.5" customHeight="1" x14ac:dyDescent="0.2">
      <c r="A21" s="137"/>
      <c r="B21" s="137"/>
      <c r="D21" s="140" t="s">
        <v>31</v>
      </c>
    </row>
    <row r="22" spans="1:4" ht="14.25" x14ac:dyDescent="0.2">
      <c r="A22" s="137"/>
      <c r="B22" s="137"/>
      <c r="C22" s="137"/>
    </row>
    <row r="23" spans="1:4" ht="14.25" x14ac:dyDescent="0.2">
      <c r="A23" s="137"/>
      <c r="B23" s="137" t="s">
        <v>32</v>
      </c>
      <c r="C23" s="137"/>
    </row>
    <row r="24" spans="1:4" ht="14.25" x14ac:dyDescent="0.2">
      <c r="A24" s="137"/>
      <c r="B24" s="137"/>
      <c r="C24" s="137" t="s">
        <v>33</v>
      </c>
    </row>
    <row r="25" spans="1:4" ht="13.5" customHeight="1" x14ac:dyDescent="0.2">
      <c r="A25" s="137"/>
      <c r="B25" s="137"/>
      <c r="C25" s="137" t="s">
        <v>34</v>
      </c>
    </row>
    <row r="26" spans="1:4" ht="14.25" x14ac:dyDescent="0.2">
      <c r="A26" s="137"/>
      <c r="B26" s="137"/>
      <c r="C26" s="137"/>
    </row>
    <row r="27" spans="1:4" ht="14.25" x14ac:dyDescent="0.2">
      <c r="A27" s="137"/>
      <c r="B27" s="137"/>
      <c r="C27" s="137"/>
      <c r="D27" s="137"/>
    </row>
    <row r="28" spans="1:4" ht="14.25" x14ac:dyDescent="0.2">
      <c r="A28" s="137"/>
      <c r="B28" s="137"/>
      <c r="C28" s="137"/>
      <c r="D28" s="137"/>
    </row>
    <row r="29" spans="1:4" ht="14.25" x14ac:dyDescent="0.2">
      <c r="A29" s="137"/>
      <c r="B29" s="137"/>
      <c r="C29" s="137"/>
      <c r="D29" s="137"/>
    </row>
    <row r="30" spans="1:4" ht="14.25" x14ac:dyDescent="0.2">
      <c r="A30" s="137"/>
      <c r="B30" s="137"/>
      <c r="C30" s="137"/>
      <c r="D30" s="137"/>
    </row>
    <row r="31" spans="1:4" ht="14.25" x14ac:dyDescent="0.2">
      <c r="A31" s="137"/>
      <c r="B31" s="137"/>
      <c r="C31" s="137"/>
      <c r="D31" s="137"/>
    </row>
    <row r="32" spans="1:4" ht="14.25" x14ac:dyDescent="0.2">
      <c r="A32" s="137"/>
      <c r="B32" s="137"/>
      <c r="C32" s="137"/>
      <c r="D32" s="137"/>
    </row>
    <row r="33" spans="1:4" ht="14.25" x14ac:dyDescent="0.2">
      <c r="A33" s="137"/>
      <c r="B33" s="137"/>
      <c r="C33" s="137"/>
      <c r="D33" s="137"/>
    </row>
  </sheetData>
  <mergeCells count="2">
    <mergeCell ref="A10:D10"/>
    <mergeCell ref="A11:D11"/>
  </mergeCells>
  <hyperlinks>
    <hyperlink ref="A7" r:id="rId1" xr:uid="{AD963FC6-850E-47FE-A31C-8313E5A43F53}"/>
  </hyperlinks>
  <pageMargins left="0.7" right="0.7" top="0.75" bottom="0.75" header="0.3" footer="0.3"/>
  <pageSetup scale="7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056C4-7A19-44DD-BC95-4F5D089DDBB0}">
  <sheetPr codeName="Sheet3">
    <tabColor theme="8" tint="0.59999389629810485"/>
    <pageSetUpPr fitToPage="1"/>
  </sheetPr>
  <dimension ref="A1:H57"/>
  <sheetViews>
    <sheetView topLeftCell="A6" zoomScale="85" zoomScaleNormal="85" workbookViewId="0">
      <selection activeCell="F32" sqref="F32"/>
    </sheetView>
  </sheetViews>
  <sheetFormatPr defaultColWidth="9.140625" defaultRowHeight="14.25" x14ac:dyDescent="0.2"/>
  <cols>
    <col min="1" max="1" width="9.140625" style="67"/>
    <col min="2" max="2" width="46.5703125" style="67" customWidth="1"/>
    <col min="3" max="3" width="20" style="67" customWidth="1"/>
    <col min="4" max="4" width="23.42578125" style="67" customWidth="1"/>
    <col min="5" max="5" width="14.42578125" style="67" customWidth="1"/>
    <col min="6" max="6" width="30.28515625" style="67" customWidth="1"/>
    <col min="7" max="7" width="20" style="67" customWidth="1"/>
    <col min="8" max="8" width="21.85546875" style="67" customWidth="1"/>
    <col min="9" max="16384" width="9.140625" style="67"/>
  </cols>
  <sheetData>
    <row r="1" spans="1:7" ht="20.25" x14ac:dyDescent="0.3">
      <c r="A1" s="93" t="s">
        <v>35</v>
      </c>
      <c r="B1" s="91"/>
      <c r="C1" s="91"/>
      <c r="D1" s="91"/>
      <c r="E1" s="66"/>
      <c r="F1" s="66"/>
      <c r="G1" s="66"/>
    </row>
    <row r="2" spans="1:7" ht="15.75" x14ac:dyDescent="0.25">
      <c r="A2" s="94" t="s">
        <v>36</v>
      </c>
      <c r="B2" s="92"/>
      <c r="C2" s="91"/>
      <c r="D2" s="91"/>
      <c r="E2" s="66"/>
      <c r="F2" s="66"/>
      <c r="G2" s="66"/>
    </row>
    <row r="3" spans="1:7" x14ac:dyDescent="0.2">
      <c r="A3" s="66"/>
      <c r="B3" s="91"/>
      <c r="C3" s="91"/>
      <c r="D3" s="91"/>
      <c r="E3" s="66"/>
      <c r="F3" s="66"/>
      <c r="G3" s="66"/>
    </row>
    <row r="4" spans="1:7" ht="15" x14ac:dyDescent="0.2">
      <c r="A4" s="89"/>
      <c r="B4" s="68"/>
      <c r="C4" s="96" t="s">
        <v>37</v>
      </c>
      <c r="D4" s="66"/>
      <c r="E4" s="66"/>
      <c r="F4" s="66"/>
      <c r="G4" s="66"/>
    </row>
    <row r="5" spans="1:7" s="8" customFormat="1" ht="15.75" x14ac:dyDescent="0.25">
      <c r="B5" s="120" t="s">
        <v>38</v>
      </c>
      <c r="C5" s="121" t="s">
        <v>239</v>
      </c>
      <c r="D5" s="119"/>
      <c r="E5" s="119"/>
      <c r="F5" s="119"/>
      <c r="G5" s="119"/>
    </row>
    <row r="6" spans="1:7" s="8" customFormat="1" ht="15.75" x14ac:dyDescent="0.25">
      <c r="B6" s="120" t="s">
        <v>39</v>
      </c>
      <c r="C6" s="122"/>
      <c r="D6" s="119"/>
      <c r="E6" s="119"/>
      <c r="F6" s="119"/>
      <c r="G6" s="119"/>
    </row>
    <row r="7" spans="1:7" s="8" customFormat="1" ht="15.75" x14ac:dyDescent="0.25">
      <c r="B7" s="120" t="s">
        <v>40</v>
      </c>
      <c r="C7" s="121"/>
      <c r="D7" s="119"/>
      <c r="E7" s="119"/>
      <c r="F7" s="119"/>
      <c r="G7" s="119"/>
    </row>
    <row r="8" spans="1:7" s="8" customFormat="1" ht="15" customHeight="1" x14ac:dyDescent="0.25">
      <c r="B8" s="120" t="s">
        <v>41</v>
      </c>
      <c r="C8" s="122"/>
      <c r="D8" s="169" t="s">
        <v>42</v>
      </c>
      <c r="E8" s="170"/>
      <c r="F8" s="170"/>
      <c r="G8" s="170"/>
    </row>
    <row r="9" spans="1:7" s="8" customFormat="1" ht="15.75" x14ac:dyDescent="0.25">
      <c r="B9" s="120" t="s">
        <v>43</v>
      </c>
      <c r="C9" s="122"/>
      <c r="D9" s="169"/>
      <c r="E9" s="170"/>
      <c r="F9" s="170"/>
      <c r="G9" s="170"/>
    </row>
    <row r="10" spans="1:7" s="8" customFormat="1" ht="15.75" x14ac:dyDescent="0.25">
      <c r="B10" s="120" t="s">
        <v>44</v>
      </c>
      <c r="C10" s="122"/>
      <c r="F10" s="119"/>
      <c r="G10" s="119"/>
    </row>
    <row r="11" spans="1:7" s="8" customFormat="1" ht="15.75" x14ac:dyDescent="0.25">
      <c r="B11" s="120" t="s">
        <v>45</v>
      </c>
      <c r="C11" s="122"/>
      <c r="D11" s="119"/>
      <c r="E11" s="119"/>
      <c r="F11" s="119"/>
      <c r="G11" s="119"/>
    </row>
    <row r="12" spans="1:7" x14ac:dyDescent="0.2">
      <c r="B12" s="68"/>
      <c r="C12" s="66"/>
      <c r="D12" s="66"/>
      <c r="E12" s="73"/>
      <c r="F12" s="66"/>
      <c r="G12" s="66"/>
    </row>
    <row r="13" spans="1:7" ht="15" x14ac:dyDescent="0.2">
      <c r="B13" s="95" t="s">
        <v>46</v>
      </c>
      <c r="C13" s="66"/>
      <c r="D13" s="66"/>
      <c r="E13" s="66"/>
      <c r="F13" s="66"/>
      <c r="G13" s="66"/>
    </row>
    <row r="14" spans="1:7" ht="63.75" customHeight="1" x14ac:dyDescent="0.2">
      <c r="B14" s="114" t="s">
        <v>47</v>
      </c>
      <c r="C14" s="114" t="s">
        <v>48</v>
      </c>
      <c r="D14" s="114" t="s">
        <v>49</v>
      </c>
      <c r="E14" s="66"/>
      <c r="F14" s="66"/>
      <c r="G14" s="66"/>
    </row>
    <row r="15" spans="1:7" ht="15" x14ac:dyDescent="0.2">
      <c r="B15" s="115" t="s">
        <v>64</v>
      </c>
      <c r="C15" s="115"/>
      <c r="D15" s="116"/>
      <c r="E15" s="66"/>
      <c r="F15" s="66"/>
      <c r="G15" s="66"/>
    </row>
    <row r="16" spans="1:7" ht="15" x14ac:dyDescent="0.2">
      <c r="B16" s="115" t="s">
        <v>60</v>
      </c>
      <c r="C16" s="115"/>
      <c r="D16" s="116"/>
      <c r="E16" s="66"/>
      <c r="F16" s="66"/>
      <c r="G16" s="66"/>
    </row>
    <row r="17" spans="1:7" ht="15" x14ac:dyDescent="0.2">
      <c r="B17" s="115"/>
      <c r="C17" s="115"/>
      <c r="D17" s="116"/>
      <c r="E17" s="66"/>
      <c r="F17" s="66"/>
      <c r="G17" s="66"/>
    </row>
    <row r="18" spans="1:7" ht="15" x14ac:dyDescent="0.2">
      <c r="B18" s="115"/>
      <c r="C18" s="115"/>
      <c r="D18" s="116"/>
      <c r="E18" s="66"/>
      <c r="F18" s="66"/>
      <c r="G18" s="66"/>
    </row>
    <row r="19" spans="1:7" ht="15" x14ac:dyDescent="0.2">
      <c r="B19" s="115"/>
      <c r="C19" s="115"/>
      <c r="D19" s="116"/>
      <c r="E19" s="66"/>
      <c r="G19" s="66"/>
    </row>
    <row r="20" spans="1:7" ht="15" x14ac:dyDescent="0.2">
      <c r="B20" s="115"/>
      <c r="C20" s="115"/>
      <c r="D20" s="116"/>
      <c r="E20" s="66"/>
      <c r="G20" s="66"/>
    </row>
    <row r="21" spans="1:7" ht="15" x14ac:dyDescent="0.2">
      <c r="B21" s="115"/>
      <c r="C21" s="115"/>
      <c r="D21" s="116"/>
      <c r="E21" s="66"/>
      <c r="G21" s="66"/>
    </row>
    <row r="22" spans="1:7" ht="15" x14ac:dyDescent="0.2">
      <c r="B22" s="115"/>
      <c r="C22" s="115"/>
      <c r="D22" s="116"/>
      <c r="E22" s="66"/>
      <c r="G22" s="66"/>
    </row>
    <row r="23" spans="1:7" ht="15" x14ac:dyDescent="0.2">
      <c r="B23" s="115"/>
      <c r="C23" s="115"/>
      <c r="D23" s="116"/>
      <c r="E23" s="66"/>
      <c r="G23" s="66"/>
    </row>
    <row r="24" spans="1:7" ht="15" x14ac:dyDescent="0.2">
      <c r="B24" s="115"/>
      <c r="C24" s="117"/>
      <c r="D24" s="118"/>
      <c r="E24" s="66"/>
    </row>
    <row r="25" spans="1:7" ht="15" x14ac:dyDescent="0.2">
      <c r="B25" s="115"/>
      <c r="C25" s="117"/>
      <c r="D25" s="118"/>
      <c r="E25" s="66"/>
      <c r="G25" s="66"/>
    </row>
    <row r="26" spans="1:7" ht="15" x14ac:dyDescent="0.2">
      <c r="B26" s="117"/>
      <c r="C26" s="117"/>
      <c r="D26" s="118"/>
      <c r="E26" s="66"/>
      <c r="G26" s="66"/>
    </row>
    <row r="27" spans="1:7" ht="15" x14ac:dyDescent="0.2">
      <c r="B27" s="119"/>
      <c r="C27" s="119"/>
      <c r="D27" s="119"/>
      <c r="E27" s="66"/>
      <c r="F27" s="66"/>
      <c r="G27" s="66"/>
    </row>
    <row r="28" spans="1:7" ht="15" x14ac:dyDescent="0.2">
      <c r="B28" s="152" t="s">
        <v>50</v>
      </c>
      <c r="C28" s="153"/>
      <c r="D28" s="154">
        <f>SUM(_Funding[Funding])</f>
        <v>0</v>
      </c>
      <c r="E28" s="66"/>
      <c r="F28" s="66"/>
      <c r="G28" s="66"/>
    </row>
    <row r="29" spans="1:7" ht="15.75" customHeight="1" x14ac:dyDescent="0.25">
      <c r="A29" s="74"/>
      <c r="B29" s="69"/>
      <c r="C29" s="70"/>
      <c r="D29" s="71"/>
      <c r="E29" s="71"/>
      <c r="F29" s="71"/>
      <c r="G29" s="71"/>
    </row>
    <row r="30" spans="1:7" ht="15.75" x14ac:dyDescent="0.25">
      <c r="A30" s="94" t="s">
        <v>51</v>
      </c>
      <c r="B30" s="92"/>
    </row>
    <row r="31" spans="1:7" ht="21.6" customHeight="1" x14ac:dyDescent="0.2">
      <c r="A31" s="95"/>
      <c r="B31" s="92"/>
    </row>
    <row r="32" spans="1:7" ht="21.6" customHeight="1" x14ac:dyDescent="0.25">
      <c r="A32" s="90"/>
      <c r="B32" s="94" t="s">
        <v>241</v>
      </c>
      <c r="F32" s="94" t="s">
        <v>242</v>
      </c>
    </row>
    <row r="33" spans="2:8" ht="36.75" customHeight="1" x14ac:dyDescent="0.2">
      <c r="B33" s="106" t="s">
        <v>52</v>
      </c>
      <c r="C33" s="143" t="s">
        <v>53</v>
      </c>
      <c r="D33" s="143" t="s">
        <v>54</v>
      </c>
      <c r="F33" s="106" t="s">
        <v>55</v>
      </c>
      <c r="G33" s="143" t="s">
        <v>53</v>
      </c>
      <c r="H33" s="143" t="s">
        <v>54</v>
      </c>
    </row>
    <row r="34" spans="2:8" ht="30" customHeight="1" x14ac:dyDescent="0.25">
      <c r="B34" s="107" t="s">
        <v>56</v>
      </c>
      <c r="C34" s="108">
        <f>SUMIFS(TableAquittal[Amount expended to date 
MANDATORY FIELD],TableAquittal[Family Services program
(select from dropdown)],_Expenditure_by_program[[#This Row],[Program utilising flexible funding ]])</f>
        <v>0</v>
      </c>
      <c r="D34" s="108">
        <f>SUMIFS(TableAquittal17[Amount expended to date 
MANDATORY FIELD],TableAquittal17[Program benefiting from flexible funding
(select from dropdown)],_Expenditure_by_program[[#This Row],[Program utilising flexible funding ]])</f>
        <v>0</v>
      </c>
      <c r="E34" s="8"/>
      <c r="F34" s="107" t="s">
        <v>57</v>
      </c>
      <c r="G34" s="108">
        <f>SUMIFS(TableAquittal[Amount expended to date 
MANDATORY FIELD],TableAquittal[Local Area of family
(drop down)],_Expenditure_by_Area[[#This Row],[Area]])</f>
        <v>0</v>
      </c>
      <c r="H34" s="108">
        <f>SUMIFS(TableAquittal17[Amount expended to date 
MANDATORY FIELD],TableAquittal17[Program benefiting from flexible funding
(select from dropdown)],_Expenditure_by_Area[[#This Row],[Area]])</f>
        <v>0</v>
      </c>
    </row>
    <row r="35" spans="2:8" ht="30" customHeight="1" x14ac:dyDescent="0.25">
      <c r="B35" s="107" t="s">
        <v>58</v>
      </c>
      <c r="C35" s="108">
        <f>SUMIFS(TableAquittal[Amount expended to date 
MANDATORY FIELD],TableAquittal[Family Services program
(select from dropdown)],_Expenditure_by_program[[#This Row],[Program utilising flexible funding ]])</f>
        <v>0</v>
      </c>
      <c r="D35" s="108">
        <f>SUMIFS(TableAquittal17[Amount expended to date 
MANDATORY FIELD],TableAquittal17[Program benefiting from flexible funding
(select from dropdown)],_Expenditure_by_program[[#This Row],[Program utilising flexible funding ]])</f>
        <v>0</v>
      </c>
      <c r="E35" s="8"/>
      <c r="F35" s="107" t="s">
        <v>59</v>
      </c>
      <c r="G35" s="109">
        <f>SUMIFS(TableAquittal[Amount expended to date 
MANDATORY FIELD],TableAquittal[Local Area of family
(drop down)],_Expenditure_by_Area[[#This Row],[Area]])</f>
        <v>0</v>
      </c>
      <c r="H35" s="145">
        <f>SUMIFS(TableAquittal17[Amount expended to date 
MANDATORY FIELD],TableAquittal17[Program benefiting from flexible funding
(select from dropdown)],_Expenditure_by_Area[[#This Row],[Area]])</f>
        <v>0</v>
      </c>
    </row>
    <row r="36" spans="2:8" ht="30" customHeight="1" x14ac:dyDescent="0.25">
      <c r="B36" s="107" t="s">
        <v>60</v>
      </c>
      <c r="C36" s="108">
        <f>SUMIFS(TableAquittal[Amount expended to date 
MANDATORY FIELD],TableAquittal[Family Services program
(select from dropdown)],_Expenditure_by_program[[#This Row],[Program utilising flexible funding ]])</f>
        <v>0</v>
      </c>
      <c r="D36" s="108">
        <f>SUMIFS(TableAquittal17[Amount expended to date 
MANDATORY FIELD],TableAquittal17[Program benefiting from flexible funding
(select from dropdown)],_Expenditure_by_program[[#This Row],[Program utilising flexible funding ]])</f>
        <v>0</v>
      </c>
      <c r="E36" s="8"/>
      <c r="F36" s="107" t="s">
        <v>61</v>
      </c>
      <c r="G36" s="110">
        <f>SUMIFS(TableAquittal[Amount expended to date 
MANDATORY FIELD],TableAquittal[Local Area of family
(drop down)],_Expenditure_by_Area[[#This Row],[Area]])</f>
        <v>0</v>
      </c>
      <c r="H36" s="108">
        <f>SUMIFS(TableAquittal17[Amount expended to date 
MANDATORY FIELD],TableAquittal17[Program benefiting from flexible funding
(select from dropdown)],_Expenditure_by_Area[[#This Row],[Area]])</f>
        <v>0</v>
      </c>
    </row>
    <row r="37" spans="2:8" ht="30" customHeight="1" x14ac:dyDescent="0.25">
      <c r="B37" s="107" t="s">
        <v>62</v>
      </c>
      <c r="C37" s="108">
        <f>SUMIFS(TableAquittal[Amount expended to date 
MANDATORY FIELD],TableAquittal[Family Services program
(select from dropdown)],_Expenditure_by_program[[#This Row],[Program utilising flexible funding ]])</f>
        <v>0</v>
      </c>
      <c r="D37" s="108">
        <f>SUMIFS(TableAquittal17[Amount expended to date 
MANDATORY FIELD],TableAquittal17[Program benefiting from flexible funding
(select from dropdown)],_Expenditure_by_program[[#This Row],[Program utilising flexible funding ]])</f>
        <v>0</v>
      </c>
      <c r="E37" s="8"/>
      <c r="F37" s="107" t="s">
        <v>63</v>
      </c>
      <c r="G37" s="110">
        <f>SUMIFS(TableAquittal[Amount expended to date 
MANDATORY FIELD],TableAquittal[Local Area of family
(drop down)],_Expenditure_by_Area[[#This Row],[Area]])</f>
        <v>0</v>
      </c>
      <c r="H37" s="108">
        <f>SUMIFS(TableAquittal17[Amount expended to date 
MANDATORY FIELD],TableAquittal17[Program benefiting from flexible funding
(select from dropdown)],_Expenditure_by_Area[[#This Row],[Area]])</f>
        <v>0</v>
      </c>
    </row>
    <row r="38" spans="2:8" ht="30" customHeight="1" x14ac:dyDescent="0.25">
      <c r="B38" s="107" t="s">
        <v>64</v>
      </c>
      <c r="C38" s="108">
        <f>SUMIFS(TableAquittal[Amount expended to date 
MANDATORY FIELD],TableAquittal[Family Services program
(select from dropdown)],_Expenditure_by_program[[#This Row],[Program utilising flexible funding ]])</f>
        <v>0</v>
      </c>
      <c r="D38" s="108">
        <f>SUMIFS(TableAquittal17[Amount expended to date 
MANDATORY FIELD],TableAquittal17[Program benefiting from flexible funding
(select from dropdown)],_Expenditure_by_program[[#This Row],[Program utilising flexible funding ]])</f>
        <v>0</v>
      </c>
      <c r="E38" s="8"/>
      <c r="F38" s="107" t="s">
        <v>65</v>
      </c>
      <c r="G38" s="110">
        <f>SUMIFS(TableAquittal[Amount expended to date 
MANDATORY FIELD],TableAquittal[Local Area of family
(drop down)],_Expenditure_by_Area[[#This Row],[Area]])</f>
        <v>0</v>
      </c>
      <c r="H38" s="108">
        <f>SUMIFS(TableAquittal17[Amount expended to date 
MANDATORY FIELD],TableAquittal17[Program benefiting from flexible funding
(select from dropdown)],_Expenditure_by_Area[[#This Row],[Area]])</f>
        <v>0</v>
      </c>
    </row>
    <row r="39" spans="2:8" ht="30" customHeight="1" x14ac:dyDescent="0.25">
      <c r="B39" s="107" t="s">
        <v>66</v>
      </c>
      <c r="C39" s="108">
        <f>SUMIFS(TableAquittal[Amount expended to date 
MANDATORY FIELD],TableAquittal[Family Services program
(select from dropdown)],_Expenditure_by_program[[#This Row],[Program utilising flexible funding ]])</f>
        <v>0</v>
      </c>
      <c r="D39" s="108">
        <f>SUMIFS(TableAquittal17[Amount expended to date 
MANDATORY FIELD],TableAquittal17[Program benefiting from flexible funding
(select from dropdown)],_Expenditure_by_program[[#This Row],[Program utilising flexible funding ]])</f>
        <v>0</v>
      </c>
      <c r="E39" s="8"/>
      <c r="F39" s="107" t="s">
        <v>67</v>
      </c>
      <c r="G39" s="110">
        <f>SUMIFS(TableAquittal[Amount expended to date 
MANDATORY FIELD],TableAquittal[Local Area of family
(drop down)],_Expenditure_by_Area[[#This Row],[Area]])</f>
        <v>0</v>
      </c>
      <c r="H39" s="108">
        <f>SUMIFS(TableAquittal17[Amount expended to date 
MANDATORY FIELD],TableAquittal17[Program benefiting from flexible funding
(select from dropdown)],_Expenditure_by_Area[[#This Row],[Area]])</f>
        <v>0</v>
      </c>
    </row>
    <row r="40" spans="2:8" ht="30" customHeight="1" x14ac:dyDescent="0.25">
      <c r="B40" s="107" t="s">
        <v>68</v>
      </c>
      <c r="C40" s="108">
        <f>SUMIFS(TableAquittal[Amount expended to date 
MANDATORY FIELD],TableAquittal[Family Services program
(select from dropdown)],_Expenditure_by_program[[#This Row],[Program utilising flexible funding ]])</f>
        <v>0</v>
      </c>
      <c r="D40" s="108">
        <f>SUMIFS(TableAquittal17[Amount expended to date 
MANDATORY FIELD],TableAquittal17[Program benefiting from flexible funding
(select from dropdown)],_Expenditure_by_program[[#This Row],[Program utilising flexible funding ]])</f>
        <v>0</v>
      </c>
      <c r="E40" s="8"/>
      <c r="F40" s="107" t="s">
        <v>69</v>
      </c>
      <c r="G40" s="110">
        <f>SUMIFS(TableAquittal[Amount expended to date 
MANDATORY FIELD],TableAquittal[Local Area of family
(drop down)],_Expenditure_by_Area[[#This Row],[Area]])</f>
        <v>0</v>
      </c>
      <c r="H40" s="108">
        <f>SUMIFS(TableAquittal17[Amount expended to date 
MANDATORY FIELD],TableAquittal17[Program benefiting from flexible funding
(select from dropdown)],_Expenditure_by_Area[[#This Row],[Area]])</f>
        <v>0</v>
      </c>
    </row>
    <row r="41" spans="2:8" ht="30" customHeight="1" x14ac:dyDescent="0.25">
      <c r="B41" s="107" t="s">
        <v>70</v>
      </c>
      <c r="C41" s="108">
        <f>SUMIFS(TableAquittal[Amount expended to date 
MANDATORY FIELD],TableAquittal[Family Services program
(select from dropdown)],_Expenditure_by_program[[#This Row],[Program utilising flexible funding ]])</f>
        <v>0</v>
      </c>
      <c r="D41" s="108">
        <f>SUMIFS(TableAquittal17[Amount expended to date 
MANDATORY FIELD],TableAquittal17[Program benefiting from flexible funding
(select from dropdown)],_Expenditure_by_program[[#This Row],[Program utilising flexible funding ]])</f>
        <v>0</v>
      </c>
      <c r="E41" s="8"/>
      <c r="F41" s="107" t="s">
        <v>71</v>
      </c>
      <c r="G41" s="110">
        <f>SUMIFS(TableAquittal[Amount expended to date 
MANDATORY FIELD],TableAquittal[Local Area of family
(drop down)],_Expenditure_by_Area[[#This Row],[Area]])</f>
        <v>0</v>
      </c>
      <c r="H41" s="108">
        <f>SUMIFS(TableAquittal17[Amount expended to date 
MANDATORY FIELD],TableAquittal17[Program benefiting from flexible funding
(select from dropdown)],_Expenditure_by_Area[[#This Row],[Area]])</f>
        <v>0</v>
      </c>
    </row>
    <row r="42" spans="2:8" ht="30" customHeight="1" x14ac:dyDescent="0.25">
      <c r="B42" s="107" t="s">
        <v>72</v>
      </c>
      <c r="C42" s="108">
        <f>SUMIFS(TableAquittal[Amount expended to date 
MANDATORY FIELD],TableAquittal[Family Services program
(select from dropdown)],_Expenditure_by_program[[#This Row],[Program utilising flexible funding ]])</f>
        <v>0</v>
      </c>
      <c r="D42" s="108">
        <f>SUMIFS(TableAquittal17[Amount expended to date 
MANDATORY FIELD],TableAquittal17[Program benefiting from flexible funding
(select from dropdown)],_Expenditure_by_program[[#This Row],[Program utilising flexible funding ]])</f>
        <v>0</v>
      </c>
      <c r="E42" s="8"/>
      <c r="F42" s="107" t="s">
        <v>73</v>
      </c>
      <c r="G42" s="110">
        <f>SUMIFS(TableAquittal[Amount expended to date 
MANDATORY FIELD],TableAquittal[Local Area of family
(drop down)],_Expenditure_by_Area[[#This Row],[Area]])</f>
        <v>0</v>
      </c>
      <c r="H42" s="108">
        <f>SUMIFS(TableAquittal17[Amount expended to date 
MANDATORY FIELD],TableAquittal17[Program benefiting from flexible funding
(select from dropdown)],_Expenditure_by_Area[[#This Row],[Area]])</f>
        <v>0</v>
      </c>
    </row>
    <row r="43" spans="2:8" ht="30" customHeight="1" x14ac:dyDescent="0.25">
      <c r="B43" s="107" t="s">
        <v>74</v>
      </c>
      <c r="C43" s="108">
        <f>SUMIFS(TableAquittal[Amount expended to date 
MANDATORY FIELD],TableAquittal[Family Services program
(select from dropdown)],_Expenditure_by_program[[#This Row],[Program utilising flexible funding ]])</f>
        <v>0</v>
      </c>
      <c r="D43" s="108">
        <f>SUMIFS(TableAquittal17[Amount expended to date 
MANDATORY FIELD],TableAquittal17[Program benefiting from flexible funding
(select from dropdown)],_Expenditure_by_program[[#This Row],[Program utilising flexible funding ]])</f>
        <v>0</v>
      </c>
      <c r="E43" s="8"/>
      <c r="F43" s="107" t="s">
        <v>75</v>
      </c>
      <c r="G43" s="110">
        <f>SUMIFS(TableAquittal[Amount expended to date 
MANDATORY FIELD],TableAquittal[Local Area of family
(drop down)],_Expenditure_by_Area[[#This Row],[Area]])</f>
        <v>0</v>
      </c>
      <c r="H43" s="108">
        <f>SUMIFS(TableAquittal17[Amount expended to date 
MANDATORY FIELD],TableAquittal17[Program benefiting from flexible funding
(select from dropdown)],_Expenditure_by_Area[[#This Row],[Area]])</f>
        <v>0</v>
      </c>
    </row>
    <row r="44" spans="2:8" ht="30" customHeight="1" x14ac:dyDescent="0.25">
      <c r="B44" s="107" t="s">
        <v>76</v>
      </c>
      <c r="C44" s="108">
        <f>SUMIFS(TableAquittal[Amount expended to date 
MANDATORY FIELD],TableAquittal[Family Services program
(select from dropdown)],_Expenditure_by_program[[#This Row],[Program utilising flexible funding ]])</f>
        <v>0</v>
      </c>
      <c r="D44" s="108">
        <f>SUMIFS(TableAquittal17[Amount expended to date 
MANDATORY FIELD],TableAquittal17[Program benefiting from flexible funding
(select from dropdown)],_Expenditure_by_program[[#This Row],[Program utilising flexible funding ]])</f>
        <v>0</v>
      </c>
      <c r="E44" s="8"/>
      <c r="F44" s="107" t="s">
        <v>77</v>
      </c>
      <c r="G44" s="110">
        <f>SUMIFS(TableAquittal[Amount expended to date 
MANDATORY FIELD],TableAquittal[Local Area of family
(drop down)],_Expenditure_by_Area[[#This Row],[Area]])</f>
        <v>0</v>
      </c>
      <c r="H44" s="108">
        <f>SUMIFS(TableAquittal17[Amount expended to date 
MANDATORY FIELD],TableAquittal17[Program benefiting from flexible funding
(select from dropdown)],_Expenditure_by_Area[[#This Row],[Area]])</f>
        <v>0</v>
      </c>
    </row>
    <row r="45" spans="2:8" ht="30" customHeight="1" x14ac:dyDescent="0.25">
      <c r="B45" s="107" t="s">
        <v>78</v>
      </c>
      <c r="C45" s="108">
        <f>SUMIFS(TableAquittal[Amount expended to date 
MANDATORY FIELD],TableAquittal[Family Services program
(select from dropdown)],_Expenditure_by_program[[#This Row],[Program utilising flexible funding ]])</f>
        <v>0</v>
      </c>
      <c r="D45" s="108">
        <f>SUMIFS(TableAquittal17[Amount expended to date 
MANDATORY FIELD],TableAquittal17[Program benefiting from flexible funding
(select from dropdown)],_Expenditure_by_program[[#This Row],[Program utilising flexible funding ]])</f>
        <v>0</v>
      </c>
      <c r="E45" s="8"/>
      <c r="F45" s="107" t="s">
        <v>79</v>
      </c>
      <c r="G45" s="110">
        <f>SUMIFS(TableAquittal[Amount expended to date 
MANDATORY FIELD],TableAquittal[Local Area of family
(drop down)],_Expenditure_by_Area[[#This Row],[Area]])</f>
        <v>0</v>
      </c>
      <c r="H45" s="108">
        <f>SUMIFS(TableAquittal17[Amount expended to date 
MANDATORY FIELD],TableAquittal17[Program benefiting from flexible funding
(select from dropdown)],_Expenditure_by_Area[[#This Row],[Area]])</f>
        <v>0</v>
      </c>
    </row>
    <row r="46" spans="2:8" ht="30" customHeight="1" x14ac:dyDescent="0.25">
      <c r="B46" s="107" t="s">
        <v>80</v>
      </c>
      <c r="C46" s="108">
        <f>SUMIFS(TableAquittal[Amount expended to date 
MANDATORY FIELD],TableAquittal[Family Services program
(select from dropdown)],_Expenditure_by_program[[#This Row],[Program utilising flexible funding ]])</f>
        <v>0</v>
      </c>
      <c r="D46" s="108">
        <f>SUMIFS(TableAquittal17[Amount expended to date 
MANDATORY FIELD],TableAquittal17[Program benefiting from flexible funding
(select from dropdown)],_Expenditure_by_program[[#This Row],[Program utilising flexible funding ]])</f>
        <v>0</v>
      </c>
      <c r="E46" s="8"/>
      <c r="F46" s="107" t="s">
        <v>81</v>
      </c>
      <c r="G46" s="110">
        <f>SUMIFS(TableAquittal[Amount expended to date 
MANDATORY FIELD],TableAquittal[Local Area of family
(drop down)],_Expenditure_by_Area[[#This Row],[Area]])</f>
        <v>0</v>
      </c>
      <c r="H46" s="108">
        <f>SUMIFS(TableAquittal17[Amount expended to date 
MANDATORY FIELD],TableAquittal17[Program benefiting from flexible funding
(select from dropdown)],_Expenditure_by_Area[[#This Row],[Area]])</f>
        <v>0</v>
      </c>
    </row>
    <row r="47" spans="2:8" ht="30" customHeight="1" x14ac:dyDescent="0.25">
      <c r="B47" s="107" t="s">
        <v>82</v>
      </c>
      <c r="C47" s="108">
        <f>SUMIFS(TableAquittal[Amount expended to date 
MANDATORY FIELD],TableAquittal[Family Services program
(select from dropdown)],_Expenditure_by_program[[#This Row],[Program utilising flexible funding ]])</f>
        <v>0</v>
      </c>
      <c r="D47" s="108">
        <f>SUMIFS(TableAquittal17[Amount expended to date 
MANDATORY FIELD],TableAquittal17[Program benefiting from flexible funding
(select from dropdown)],_Expenditure_by_program[[#This Row],[Program utilising flexible funding ]])</f>
        <v>0</v>
      </c>
      <c r="E47" s="8"/>
      <c r="F47" s="107" t="s">
        <v>83</v>
      </c>
      <c r="G47" s="110">
        <f>SUMIFS(TableAquittal[Amount expended to date 
MANDATORY FIELD],TableAquittal[Local Area of family
(drop down)],_Expenditure_by_Area[[#This Row],[Area]])</f>
        <v>0</v>
      </c>
      <c r="H47" s="108">
        <f>SUMIFS(TableAquittal17[Amount expended to date 
MANDATORY FIELD],TableAquittal17[Program benefiting from flexible funding
(select from dropdown)],_Expenditure_by_Area[[#This Row],[Area]])</f>
        <v>0</v>
      </c>
    </row>
    <row r="48" spans="2:8" ht="30" customHeight="1" x14ac:dyDescent="0.25">
      <c r="B48" s="107" t="s">
        <v>84</v>
      </c>
      <c r="C48" s="108">
        <f>SUMIFS(TableAquittal[Amount expended to date 
MANDATORY FIELD],TableAquittal[Family Services program
(select from dropdown)],_Expenditure_by_program[[#This Row],[Program utilising flexible funding ]])</f>
        <v>0</v>
      </c>
      <c r="D48" s="108">
        <f>SUMIFS(TableAquittal17[Amount expended to date 
MANDATORY FIELD],TableAquittal17[Program benefiting from flexible funding
(select from dropdown)],_Expenditure_by_program[[#This Row],[Program utilising flexible funding ]])</f>
        <v>0</v>
      </c>
      <c r="E48" s="8"/>
      <c r="F48" s="107" t="s">
        <v>85</v>
      </c>
      <c r="G48" s="110">
        <f>SUMIFS(TableAquittal[Amount expended to date 
MANDATORY FIELD],TableAquittal[Local Area of family
(drop down)],_Expenditure_by_Area[[#This Row],[Area]])</f>
        <v>0</v>
      </c>
      <c r="H48" s="108">
        <f>SUMIFS(TableAquittal17[Amount expended to date 
MANDATORY FIELD],TableAquittal17[Program benefiting from flexible funding
(select from dropdown)],_Expenditure_by_Area[[#This Row],[Area]])</f>
        <v>0</v>
      </c>
    </row>
    <row r="49" spans="2:8" ht="30" customHeight="1" x14ac:dyDescent="0.25">
      <c r="B49" s="107" t="s">
        <v>86</v>
      </c>
      <c r="C49" s="108">
        <f>SUMIFS(TableAquittal[Amount expended to date 
MANDATORY FIELD],TableAquittal[Family Services program
(select from dropdown)],_Expenditure_by_program[[#This Row],[Program utilising flexible funding ]])</f>
        <v>0</v>
      </c>
      <c r="D49" s="108">
        <f>SUMIFS(TableAquittal17[Amount expended to date 
MANDATORY FIELD],TableAquittal17[Program benefiting from flexible funding
(select from dropdown)],_Expenditure_by_program[[#This Row],[Program utilising flexible funding ]])</f>
        <v>0</v>
      </c>
      <c r="E49" s="8"/>
      <c r="F49" s="107" t="s">
        <v>87</v>
      </c>
      <c r="G49" s="110">
        <f>SUMIFS(TableAquittal[Amount expended to date 
MANDATORY FIELD],TableAquittal[Local Area of family
(drop down)],_Expenditure_by_Area[[#This Row],[Area]])</f>
        <v>0</v>
      </c>
      <c r="H49" s="108">
        <f>SUMIFS(TableAquittal17[Amount expended to date 
MANDATORY FIELD],TableAquittal17[Program benefiting from flexible funding
(select from dropdown)],_Expenditure_by_Area[[#This Row],[Area]])</f>
        <v>0</v>
      </c>
    </row>
    <row r="50" spans="2:8" ht="30" customHeight="1" x14ac:dyDescent="0.25">
      <c r="B50" s="111" t="s">
        <v>88</v>
      </c>
      <c r="C50" s="108">
        <f>SUMIFS(TableAquittal[Amount expended to date 
MANDATORY FIELD],TableAquittal[Family Services program
(select from dropdown)],_Expenditure_by_program[[#This Row],[Program utilising flexible funding ]])</f>
        <v>0</v>
      </c>
      <c r="D50" s="108">
        <f>SUMIFS(TableAquittal17[Amount expended to date 
MANDATORY FIELD],TableAquittal17[Program benefiting from flexible funding
(select from dropdown)],"")</f>
        <v>0</v>
      </c>
      <c r="E50" s="8"/>
      <c r="F50" s="107" t="s">
        <v>89</v>
      </c>
      <c r="G50" s="110">
        <f>SUMIFS(TableAquittal[Amount expended to date 
MANDATORY FIELD],TableAquittal[Local Area of family
(drop down)],_Expenditure_by_Area[[#This Row],[Area]])</f>
        <v>0</v>
      </c>
      <c r="H50" s="108">
        <f>SUMIFS(TableAquittal17[Amount expended to date 
MANDATORY FIELD],TableAquittal17[Program benefiting from flexible funding
(select from dropdown)],_Expenditure_by_Area[[#This Row],[Area]])</f>
        <v>0</v>
      </c>
    </row>
    <row r="51" spans="2:8" ht="30" customHeight="1" x14ac:dyDescent="0.25">
      <c r="B51" s="111"/>
      <c r="C51" s="108"/>
      <c r="D51" s="108"/>
      <c r="E51" s="8"/>
      <c r="F51" s="107" t="s">
        <v>90</v>
      </c>
      <c r="G51" s="110">
        <f>SUMIFS(TableAquittal[Amount expended to date 
MANDATORY FIELD],TableAquittal[Local Area of family
(drop down)],_Expenditure_by_Area[[#This Row],[Area]])</f>
        <v>0</v>
      </c>
      <c r="H51" s="108">
        <f>SUMIFS(TableAquittal17[Amount expended to date 
MANDATORY FIELD],TableAquittal17[Program benefiting from flexible funding
(select from dropdown)],_Expenditure_by_Area[[#This Row],[Area]])</f>
        <v>0</v>
      </c>
    </row>
    <row r="52" spans="2:8" ht="30" customHeight="1" thickBot="1" x14ac:dyDescent="0.3">
      <c r="B52" s="107"/>
      <c r="C52" s="108"/>
      <c r="D52" s="108"/>
      <c r="E52" s="8"/>
      <c r="F52" s="111" t="s">
        <v>91</v>
      </c>
      <c r="G52" s="110">
        <f>SUMIFS(TableAquittal[Amount expended to date 
MANDATORY FIELD],TableAquittal[Local Area of family
(drop down)],"")</f>
        <v>0</v>
      </c>
      <c r="H52" s="108">
        <f>SUMIFS(TableAquittal17[Amount expended to date 
MANDATORY FIELD],TableAquittal17[Program benefiting from flexible funding
(select from dropdown)],"")</f>
        <v>0</v>
      </c>
    </row>
    <row r="53" spans="2:8" ht="30" customHeight="1" thickBot="1" x14ac:dyDescent="0.3">
      <c r="B53" s="112" t="s">
        <v>92</v>
      </c>
      <c r="C53" s="144">
        <f>SUM(_Expenditure_by_program[Expenditure -
Goods &amp; services])</f>
        <v>0</v>
      </c>
      <c r="D53" s="113">
        <f>SUM(_Expenditure_by_program[Expenditure -
Speciaist contracted])</f>
        <v>0</v>
      </c>
      <c r="E53" s="8"/>
      <c r="F53" s="8"/>
      <c r="G53" s="8"/>
    </row>
    <row r="54" spans="2:8" ht="16.5" thickBot="1" x14ac:dyDescent="0.3">
      <c r="B54" s="8"/>
      <c r="C54" s="8"/>
      <c r="D54" s="8"/>
      <c r="E54" s="8"/>
      <c r="F54" s="112" t="s">
        <v>92</v>
      </c>
      <c r="G54" s="144">
        <f>SUM(_Expenditure_by_Area[Expenditure -
Goods &amp; services])</f>
        <v>0</v>
      </c>
      <c r="H54" s="113">
        <f>SUM(_Expenditure_by_Area[Expenditure -
Speciaist contracted])</f>
        <v>0</v>
      </c>
    </row>
    <row r="55" spans="2:8" ht="15" x14ac:dyDescent="0.2">
      <c r="B55" s="8"/>
      <c r="C55" s="8"/>
      <c r="D55" s="8"/>
    </row>
    <row r="56" spans="2:8" ht="15" x14ac:dyDescent="0.2">
      <c r="B56" s="8"/>
      <c r="C56" s="8"/>
      <c r="D56" s="8"/>
    </row>
    <row r="57" spans="2:8" ht="15" x14ac:dyDescent="0.2">
      <c r="B57" s="8"/>
      <c r="C57" s="8"/>
      <c r="D57" s="8"/>
    </row>
  </sheetData>
  <mergeCells count="1">
    <mergeCell ref="D8:G9"/>
  </mergeCells>
  <phoneticPr fontId="64" type="noConversion"/>
  <pageMargins left="0.25" right="0.25" top="0.75" bottom="0.75" header="0.3" footer="0.3"/>
  <pageSetup paperSize="9" scale="54" orientation="portrait" r:id="rId1"/>
  <headerFooter>
    <oddFooter>&amp;C&amp;1#&amp;"Arial Black"&amp;10&amp;K000000OFFICIAL</oddFooter>
  </headerFooter>
  <tableParts count="3">
    <tablePart r:id="rId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F26BCC8D-7019-44BB-9D88-A7239A1421C0}">
          <x14:formula1>
            <xm:f>'Drop down options'!$D$5:$D$22</xm:f>
          </x14:formula1>
          <xm:sqref>C8:C9 C15:C26</xm:sqref>
        </x14:dataValidation>
        <x14:dataValidation type="list" allowBlank="1" xr:uid="{CFBB8663-48DB-4A40-8551-06E84697B183}">
          <x14:formula1>
            <xm:f>'Drop down options'!$A$5:$A$16</xm:f>
          </x14:formula1>
          <xm:sqref>B15:B26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FFCC"/>
    <pageSetUpPr fitToPage="1"/>
  </sheetPr>
  <dimension ref="A1:V39"/>
  <sheetViews>
    <sheetView showGridLines="0" zoomScale="85" zoomScaleNormal="85" workbookViewId="0">
      <pane ySplit="13" topLeftCell="A14" activePane="bottomLeft" state="frozen"/>
      <selection pane="bottomLeft" activeCell="D15" sqref="D15"/>
    </sheetView>
  </sheetViews>
  <sheetFormatPr defaultColWidth="0" defaultRowHeight="12.75" x14ac:dyDescent="0.2"/>
  <cols>
    <col min="1" max="1" width="29.42578125" style="32" customWidth="1"/>
    <col min="2" max="2" width="23.42578125" style="32" customWidth="1"/>
    <col min="3" max="3" width="18" style="32" customWidth="1"/>
    <col min="4" max="4" width="22.42578125" style="32" customWidth="1"/>
    <col min="5" max="5" width="12.85546875" style="32" customWidth="1"/>
    <col min="6" max="6" width="10.28515625" style="32" customWidth="1"/>
    <col min="7" max="7" width="19.28515625" style="32" customWidth="1"/>
    <col min="8" max="8" width="12.5703125" style="32" customWidth="1"/>
    <col min="9" max="9" width="8.140625" style="32" customWidth="1"/>
    <col min="10" max="10" width="14.28515625" style="32" customWidth="1"/>
    <col min="11" max="11" width="23.140625" style="32" customWidth="1"/>
    <col min="12" max="12" width="20.7109375" style="32" customWidth="1"/>
    <col min="13" max="13" width="37.28515625" style="32" customWidth="1"/>
    <col min="14" max="14" width="15" style="32" customWidth="1"/>
    <col min="15" max="15" width="24.85546875" style="32" customWidth="1"/>
    <col min="16" max="16" width="29.42578125" style="32" customWidth="1"/>
    <col min="17" max="17" width="23.28515625" style="32" customWidth="1"/>
    <col min="18" max="18" width="52.85546875" style="32" customWidth="1"/>
    <col min="19" max="22" width="0" style="32" hidden="1" customWidth="1"/>
    <col min="23" max="16384" width="9.140625" style="32" hidden="1"/>
  </cols>
  <sheetData>
    <row r="1" spans="1:18" ht="23.25" x14ac:dyDescent="0.35">
      <c r="A1" s="31" t="s">
        <v>93</v>
      </c>
    </row>
    <row r="2" spans="1:18" ht="18.75" x14ac:dyDescent="0.3">
      <c r="A2" s="75" t="s">
        <v>94</v>
      </c>
    </row>
    <row r="3" spans="1:18" ht="16.899999999999999" customHeight="1" x14ac:dyDescent="0.25">
      <c r="A3" s="34" t="s">
        <v>95</v>
      </c>
      <c r="K3" s="34" t="s">
        <v>96</v>
      </c>
    </row>
    <row r="4" spans="1:18" ht="14.25" x14ac:dyDescent="0.2">
      <c r="A4" s="35" t="s">
        <v>2</v>
      </c>
      <c r="K4" s="32" t="s">
        <v>97</v>
      </c>
      <c r="L4" s="32" t="s">
        <v>98</v>
      </c>
    </row>
    <row r="5" spans="1:18" ht="15" x14ac:dyDescent="0.25">
      <c r="A5" s="36" t="s">
        <v>99</v>
      </c>
      <c r="B5" s="37"/>
      <c r="K5" s="32" t="s">
        <v>100</v>
      </c>
      <c r="L5" s="38">
        <f>SUM(TableAquittal[Amount approved])</f>
        <v>0</v>
      </c>
    </row>
    <row r="6" spans="1:18" ht="15" x14ac:dyDescent="0.25">
      <c r="A6" s="36" t="s">
        <v>101</v>
      </c>
      <c r="K6" s="32" t="s">
        <v>102</v>
      </c>
      <c r="L6" s="38">
        <f>SUM(TableAquittal[Amount expended to date 
MANDATORY FIELD])</f>
        <v>0</v>
      </c>
    </row>
    <row r="7" spans="1:18" ht="14.25" x14ac:dyDescent="0.2">
      <c r="A7" s="35"/>
      <c r="K7" s="32" t="s">
        <v>103</v>
      </c>
      <c r="L7" s="32">
        <f>COUNTIF(TableAquittal[Has family already received a flex funding allocation this FY? 
(select from dropdown)],"No")</f>
        <v>0</v>
      </c>
    </row>
    <row r="8" spans="1:18" ht="18" customHeight="1" x14ac:dyDescent="0.25">
      <c r="A8" s="34" t="s">
        <v>2</v>
      </c>
      <c r="K8" s="32" t="s">
        <v>104</v>
      </c>
      <c r="L8" s="32">
        <f>COUNTIF(TableAquittal[Has family already received a flex funding allocation this FY? 
(select from dropdown)],"Yes")</f>
        <v>0</v>
      </c>
    </row>
    <row r="9" spans="1:18" ht="12.75" customHeight="1" x14ac:dyDescent="0.2">
      <c r="A9" s="32" t="s">
        <v>105</v>
      </c>
      <c r="K9" s="32" t="s">
        <v>106</v>
      </c>
      <c r="L9" s="32">
        <f>L7+L8</f>
        <v>0</v>
      </c>
    </row>
    <row r="10" spans="1:18" x14ac:dyDescent="0.2">
      <c r="A10" s="39" t="s">
        <v>107</v>
      </c>
    </row>
    <row r="11" spans="1:18" x14ac:dyDescent="0.2">
      <c r="A11" s="32" t="s">
        <v>108</v>
      </c>
    </row>
    <row r="12" spans="1:18" ht="20.45" customHeight="1" thickBot="1" x14ac:dyDescent="0.3">
      <c r="A12" s="34" t="s">
        <v>109</v>
      </c>
    </row>
    <row r="13" spans="1:18" ht="77.25" customHeight="1" thickBot="1" x14ac:dyDescent="0.25">
      <c r="A13" s="41" t="s">
        <v>110</v>
      </c>
      <c r="B13" s="42" t="s">
        <v>111</v>
      </c>
      <c r="C13" s="40" t="s">
        <v>112</v>
      </c>
      <c r="D13" s="40" t="s">
        <v>113</v>
      </c>
      <c r="E13" s="42" t="s">
        <v>114</v>
      </c>
      <c r="F13" s="40" t="s">
        <v>115</v>
      </c>
      <c r="G13" s="40" t="s">
        <v>116</v>
      </c>
      <c r="H13" s="40" t="s">
        <v>117</v>
      </c>
      <c r="I13" s="42" t="s">
        <v>118</v>
      </c>
      <c r="J13" s="40" t="s">
        <v>100</v>
      </c>
      <c r="K13" s="42" t="s">
        <v>119</v>
      </c>
      <c r="L13" s="42" t="s">
        <v>120</v>
      </c>
      <c r="M13" s="40" t="s">
        <v>121</v>
      </c>
      <c r="N13" s="40" t="s">
        <v>122</v>
      </c>
      <c r="O13" s="40" t="s">
        <v>123</v>
      </c>
      <c r="P13" s="40" t="s">
        <v>124</v>
      </c>
      <c r="Q13" s="40" t="s">
        <v>125</v>
      </c>
      <c r="R13" s="40" t="s">
        <v>126</v>
      </c>
    </row>
    <row r="14" spans="1:18" s="85" customFormat="1" x14ac:dyDescent="0.2">
      <c r="A14" s="81"/>
      <c r="B14" s="80"/>
      <c r="C14" s="80"/>
      <c r="D14" s="80" t="s">
        <v>62</v>
      </c>
      <c r="E14" s="80"/>
      <c r="F14" s="80"/>
      <c r="G14" s="80"/>
      <c r="H14" s="82"/>
      <c r="I14" s="161">
        <f>MONTH(TableAquittal[[#This Row],[Date this funding approved]])</f>
        <v>1</v>
      </c>
      <c r="J14" s="83"/>
      <c r="K14" s="84"/>
      <c r="L14" s="129">
        <f>TableAquittal[[#This Row],[Amount approved]]-TableAquittal[[#This Row],[Amount expended to date 
MANDATORY FIELD]]</f>
        <v>0</v>
      </c>
      <c r="M14" s="80"/>
      <c r="N14" s="80"/>
      <c r="O14" s="80"/>
      <c r="P14" s="80"/>
      <c r="Q14" s="80"/>
      <c r="R14" s="80"/>
    </row>
    <row r="15" spans="1:18" s="85" customFormat="1" x14ac:dyDescent="0.2">
      <c r="A15" s="81"/>
      <c r="B15" s="80"/>
      <c r="C15" s="80"/>
      <c r="D15" s="80"/>
      <c r="E15" s="80"/>
      <c r="F15" s="80"/>
      <c r="G15" s="80"/>
      <c r="H15" s="82"/>
      <c r="I15" s="161">
        <f>MONTH(TableAquittal[[#This Row],[Date this funding approved]])</f>
        <v>1</v>
      </c>
      <c r="J15" s="83"/>
      <c r="K15" s="84"/>
      <c r="L15" s="129">
        <f>TableAquittal[[#This Row],[Amount approved]]-TableAquittal[[#This Row],[Amount expended to date 
MANDATORY FIELD]]</f>
        <v>0</v>
      </c>
      <c r="M15" s="80"/>
      <c r="N15" s="80"/>
      <c r="O15" s="80"/>
      <c r="P15" s="80"/>
      <c r="Q15" s="80"/>
      <c r="R15" s="80"/>
    </row>
    <row r="16" spans="1:18" s="86" customFormat="1" x14ac:dyDescent="0.2">
      <c r="A16" s="81"/>
      <c r="B16" s="80"/>
      <c r="C16" s="80"/>
      <c r="D16" s="80"/>
      <c r="E16" s="80"/>
      <c r="F16" s="80"/>
      <c r="G16" s="80"/>
      <c r="H16" s="82"/>
      <c r="I16" s="161">
        <f>MONTH(TableAquittal[[#This Row],[Date this funding approved]])</f>
        <v>1</v>
      </c>
      <c r="J16" s="83"/>
      <c r="K16" s="84"/>
      <c r="L16" s="129">
        <f>TableAquittal[[#This Row],[Amount approved]]-TableAquittal[[#This Row],[Amount expended to date 
MANDATORY FIELD]]</f>
        <v>0</v>
      </c>
      <c r="M16" s="80"/>
      <c r="N16" s="80"/>
      <c r="O16" s="80"/>
      <c r="P16" s="80"/>
      <c r="Q16" s="80"/>
      <c r="R16" s="80"/>
    </row>
    <row r="17" spans="1:18" s="86" customFormat="1" x14ac:dyDescent="0.2">
      <c r="A17" s="81"/>
      <c r="B17" s="80"/>
      <c r="C17" s="80"/>
      <c r="D17" s="80"/>
      <c r="E17" s="80"/>
      <c r="F17" s="80"/>
      <c r="G17" s="80"/>
      <c r="H17" s="82"/>
      <c r="I17" s="161">
        <f>MONTH(TableAquittal[[#This Row],[Date this funding approved]])</f>
        <v>1</v>
      </c>
      <c r="J17" s="83"/>
      <c r="K17" s="84"/>
      <c r="L17" s="129">
        <f>TableAquittal[[#This Row],[Amount approved]]-TableAquittal[[#This Row],[Amount expended to date 
MANDATORY FIELD]]</f>
        <v>0</v>
      </c>
      <c r="M17" s="80"/>
      <c r="N17" s="80"/>
      <c r="O17" s="80"/>
      <c r="P17" s="80"/>
      <c r="Q17" s="80"/>
      <c r="R17" s="80"/>
    </row>
    <row r="18" spans="1:18" s="86" customFormat="1" x14ac:dyDescent="0.2">
      <c r="A18" s="81"/>
      <c r="B18" s="80"/>
      <c r="C18" s="80"/>
      <c r="D18" s="80"/>
      <c r="E18" s="80"/>
      <c r="F18" s="80"/>
      <c r="G18" s="80"/>
      <c r="H18" s="82"/>
      <c r="I18" s="161">
        <f>MONTH(TableAquittal[[#This Row],[Date this funding approved]])</f>
        <v>1</v>
      </c>
      <c r="J18" s="83"/>
      <c r="K18" s="84"/>
      <c r="L18" s="129">
        <f>TableAquittal[[#This Row],[Amount approved]]-TableAquittal[[#This Row],[Amount expended to date 
MANDATORY FIELD]]</f>
        <v>0</v>
      </c>
      <c r="M18" s="80"/>
      <c r="N18" s="80"/>
      <c r="O18" s="80"/>
      <c r="P18" s="80"/>
      <c r="Q18" s="80"/>
      <c r="R18" s="80"/>
    </row>
    <row r="19" spans="1:18" s="86" customFormat="1" x14ac:dyDescent="0.2">
      <c r="A19" s="81"/>
      <c r="B19" s="80"/>
      <c r="C19" s="80"/>
      <c r="D19" s="80"/>
      <c r="E19" s="80"/>
      <c r="F19" s="80"/>
      <c r="G19" s="80"/>
      <c r="H19" s="82"/>
      <c r="I19" s="161">
        <f>MONTH(TableAquittal[[#This Row],[Date this funding approved]])</f>
        <v>1</v>
      </c>
      <c r="J19" s="83"/>
      <c r="K19" s="84"/>
      <c r="L19" s="129">
        <f>TableAquittal[[#This Row],[Amount approved]]-TableAquittal[[#This Row],[Amount expended to date 
MANDATORY FIELD]]</f>
        <v>0</v>
      </c>
      <c r="M19" s="80"/>
      <c r="N19" s="80"/>
      <c r="O19" s="80"/>
      <c r="P19" s="80"/>
      <c r="Q19" s="80"/>
      <c r="R19" s="80"/>
    </row>
    <row r="20" spans="1:18" s="86" customFormat="1" x14ac:dyDescent="0.2">
      <c r="A20" s="81"/>
      <c r="B20" s="80"/>
      <c r="C20" s="80"/>
      <c r="D20" s="80"/>
      <c r="E20" s="80"/>
      <c r="F20" s="80"/>
      <c r="G20" s="80"/>
      <c r="H20" s="82"/>
      <c r="I20" s="161">
        <f>MONTH(TableAquittal[[#This Row],[Date this funding approved]])</f>
        <v>1</v>
      </c>
      <c r="J20" s="83"/>
      <c r="K20" s="84"/>
      <c r="L20" s="129">
        <f>TableAquittal[[#This Row],[Amount approved]]-TableAquittal[[#This Row],[Amount expended to date 
MANDATORY FIELD]]</f>
        <v>0</v>
      </c>
      <c r="M20" s="80"/>
      <c r="N20" s="80"/>
      <c r="O20" s="80"/>
      <c r="P20" s="80"/>
      <c r="Q20" s="80"/>
      <c r="R20" s="80"/>
    </row>
    <row r="21" spans="1:18" s="86" customFormat="1" x14ac:dyDescent="0.2">
      <c r="A21" s="81"/>
      <c r="B21" s="80"/>
      <c r="C21" s="80"/>
      <c r="D21" s="80"/>
      <c r="E21" s="80"/>
      <c r="F21" s="80"/>
      <c r="G21" s="80"/>
      <c r="H21" s="82"/>
      <c r="I21" s="161">
        <f>MONTH(TableAquittal[[#This Row],[Date this funding approved]])</f>
        <v>1</v>
      </c>
      <c r="J21" s="83"/>
      <c r="K21" s="84"/>
      <c r="L21" s="129">
        <f>TableAquittal[[#This Row],[Amount approved]]-TableAquittal[[#This Row],[Amount expended to date 
MANDATORY FIELD]]</f>
        <v>0</v>
      </c>
      <c r="M21" s="80"/>
      <c r="N21" s="80"/>
      <c r="O21" s="80"/>
      <c r="P21" s="80"/>
      <c r="Q21" s="80"/>
      <c r="R21" s="80"/>
    </row>
    <row r="22" spans="1:18" s="86" customFormat="1" x14ac:dyDescent="0.2">
      <c r="A22" s="81"/>
      <c r="B22" s="80"/>
      <c r="C22" s="80"/>
      <c r="D22" s="80"/>
      <c r="E22" s="80"/>
      <c r="F22" s="80"/>
      <c r="G22" s="80"/>
      <c r="H22" s="82"/>
      <c r="I22" s="161">
        <f>MONTH(TableAquittal[[#This Row],[Date this funding approved]])</f>
        <v>1</v>
      </c>
      <c r="J22" s="83"/>
      <c r="K22" s="84"/>
      <c r="L22" s="129">
        <f>TableAquittal[[#This Row],[Amount approved]]-TableAquittal[[#This Row],[Amount expended to date 
MANDATORY FIELD]]</f>
        <v>0</v>
      </c>
      <c r="M22" s="80"/>
      <c r="N22" s="80"/>
      <c r="O22" s="80"/>
      <c r="P22" s="80"/>
      <c r="Q22" s="80"/>
      <c r="R22" s="80"/>
    </row>
    <row r="23" spans="1:18" s="86" customFormat="1" x14ac:dyDescent="0.2">
      <c r="A23" s="81"/>
      <c r="B23" s="80"/>
      <c r="C23" s="80"/>
      <c r="D23" s="80"/>
      <c r="E23" s="80"/>
      <c r="F23" s="80"/>
      <c r="G23" s="80"/>
      <c r="H23" s="82"/>
      <c r="I23" s="161">
        <f>MONTH(TableAquittal[[#This Row],[Date this funding approved]])</f>
        <v>1</v>
      </c>
      <c r="J23" s="80"/>
      <c r="K23" s="84"/>
      <c r="L23" s="129">
        <f>TableAquittal[[#This Row],[Amount approved]]-TableAquittal[[#This Row],[Amount expended to date 
MANDATORY FIELD]]</f>
        <v>0</v>
      </c>
      <c r="M23" s="80"/>
      <c r="N23" s="80"/>
      <c r="O23" s="80"/>
      <c r="P23" s="80"/>
      <c r="Q23" s="80"/>
      <c r="R23" s="80"/>
    </row>
    <row r="24" spans="1:18" s="86" customFormat="1" x14ac:dyDescent="0.2">
      <c r="A24" s="81"/>
      <c r="B24" s="80"/>
      <c r="C24" s="80"/>
      <c r="D24" s="80"/>
      <c r="E24" s="80"/>
      <c r="F24" s="80"/>
      <c r="G24" s="80"/>
      <c r="H24" s="82"/>
      <c r="I24" s="161">
        <f>MONTH(TableAquittal[[#This Row],[Date this funding approved]])</f>
        <v>1</v>
      </c>
      <c r="J24" s="80"/>
      <c r="K24" s="84"/>
      <c r="L24" s="129">
        <f>TableAquittal[[#This Row],[Amount approved]]-TableAquittal[[#This Row],[Amount expended to date 
MANDATORY FIELD]]</f>
        <v>0</v>
      </c>
      <c r="M24" s="80"/>
      <c r="N24" s="80"/>
      <c r="O24" s="80"/>
      <c r="P24" s="80"/>
      <c r="Q24" s="80"/>
      <c r="R24" s="80"/>
    </row>
    <row r="25" spans="1:18" x14ac:dyDescent="0.2">
      <c r="A25" s="81"/>
      <c r="B25" s="80"/>
      <c r="C25" s="80"/>
      <c r="D25" s="80"/>
      <c r="E25" s="80"/>
      <c r="F25" s="80"/>
      <c r="G25" s="80"/>
      <c r="H25" s="82"/>
      <c r="I25" s="161">
        <f>MONTH(TableAquittal[[#This Row],[Date this funding approved]])</f>
        <v>1</v>
      </c>
      <c r="J25" s="80"/>
      <c r="K25" s="84"/>
      <c r="L25" s="130">
        <f>TableAquittal[[#This Row],[Amount approved]]-TableAquittal[[#This Row],[Amount expended to date 
MANDATORY FIELD]]</f>
        <v>0</v>
      </c>
      <c r="M25" s="80"/>
      <c r="N25" s="80"/>
      <c r="O25" s="80"/>
      <c r="P25" s="80"/>
      <c r="Q25" s="80"/>
      <c r="R25" s="80"/>
    </row>
    <row r="26" spans="1:18" x14ac:dyDescent="0.2">
      <c r="A26" s="81"/>
      <c r="B26" s="87"/>
      <c r="C26" s="80"/>
      <c r="D26" s="80"/>
      <c r="E26" s="80"/>
      <c r="F26" s="80"/>
      <c r="G26" s="80"/>
      <c r="H26" s="82"/>
      <c r="I26" s="161">
        <f>MONTH(TableAquittal[[#This Row],[Date this funding approved]])</f>
        <v>1</v>
      </c>
      <c r="J26" s="80"/>
      <c r="K26" s="84"/>
      <c r="L26" s="130">
        <f>TableAquittal[[#This Row],[Amount approved]]-TableAquittal[[#This Row],[Amount expended to date 
MANDATORY FIELD]]</f>
        <v>0</v>
      </c>
      <c r="M26" s="80"/>
      <c r="N26" s="80"/>
      <c r="O26" s="80"/>
      <c r="P26" s="80"/>
      <c r="Q26" s="80"/>
      <c r="R26" s="80"/>
    </row>
    <row r="27" spans="1:18" x14ac:dyDescent="0.2">
      <c r="A27" s="81"/>
      <c r="B27" s="87"/>
      <c r="C27" s="80"/>
      <c r="D27" s="80"/>
      <c r="E27" s="80"/>
      <c r="F27" s="80"/>
      <c r="G27" s="80"/>
      <c r="H27" s="82"/>
      <c r="I27" s="161">
        <f>MONTH(TableAquittal[[#This Row],[Date this funding approved]])</f>
        <v>1</v>
      </c>
      <c r="J27" s="80"/>
      <c r="K27" s="84"/>
      <c r="L27" s="130">
        <f>TableAquittal[[#This Row],[Amount approved]]-TableAquittal[[#This Row],[Amount expended to date 
MANDATORY FIELD]]</f>
        <v>0</v>
      </c>
      <c r="M27" s="80"/>
      <c r="N27" s="80"/>
      <c r="O27" s="80"/>
      <c r="P27" s="80"/>
      <c r="Q27" s="80"/>
      <c r="R27" s="80"/>
    </row>
    <row r="28" spans="1:18" x14ac:dyDescent="0.2">
      <c r="A28" s="81"/>
      <c r="B28" s="87"/>
      <c r="C28" s="80"/>
      <c r="D28" s="80"/>
      <c r="E28" s="80"/>
      <c r="F28" s="80"/>
      <c r="G28" s="80"/>
      <c r="H28" s="82"/>
      <c r="I28" s="161">
        <f>MONTH(TableAquittal[[#This Row],[Date this funding approved]])</f>
        <v>1</v>
      </c>
      <c r="J28" s="80"/>
      <c r="K28" s="84"/>
      <c r="L28" s="130">
        <f>TableAquittal[[#This Row],[Amount approved]]-TableAquittal[[#This Row],[Amount expended to date 
MANDATORY FIELD]]</f>
        <v>0</v>
      </c>
      <c r="M28" s="80"/>
      <c r="N28" s="80"/>
      <c r="O28" s="80"/>
      <c r="P28" s="80"/>
      <c r="Q28" s="80"/>
      <c r="R28" s="80"/>
    </row>
    <row r="29" spans="1:18" x14ac:dyDescent="0.2">
      <c r="A29" s="81"/>
      <c r="B29" s="87"/>
      <c r="C29" s="80"/>
      <c r="D29" s="80"/>
      <c r="E29" s="80"/>
      <c r="F29" s="80"/>
      <c r="G29" s="80"/>
      <c r="H29" s="82"/>
      <c r="I29" s="161">
        <f>MONTH(TableAquittal[[#This Row],[Date this funding approved]])</f>
        <v>1</v>
      </c>
      <c r="J29" s="80"/>
      <c r="K29" s="84"/>
      <c r="L29" s="130">
        <f>TableAquittal[[#This Row],[Amount approved]]-TableAquittal[[#This Row],[Amount expended to date 
MANDATORY FIELD]]</f>
        <v>0</v>
      </c>
      <c r="M29" s="80"/>
      <c r="N29" s="80"/>
      <c r="O29" s="80"/>
      <c r="P29" s="80"/>
      <c r="Q29" s="80"/>
      <c r="R29" s="80"/>
    </row>
    <row r="30" spans="1:18" x14ac:dyDescent="0.2">
      <c r="A30" s="81"/>
      <c r="B30" s="87"/>
      <c r="C30" s="80"/>
      <c r="D30" s="80"/>
      <c r="E30" s="80"/>
      <c r="F30" s="80"/>
      <c r="G30" s="80"/>
      <c r="H30" s="82"/>
      <c r="I30" s="161">
        <f>MONTH(TableAquittal[[#This Row],[Date this funding approved]])</f>
        <v>1</v>
      </c>
      <c r="J30" s="80"/>
      <c r="K30" s="84"/>
      <c r="L30" s="130">
        <f>TableAquittal[[#This Row],[Amount approved]]-TableAquittal[[#This Row],[Amount expended to date 
MANDATORY FIELD]]</f>
        <v>0</v>
      </c>
      <c r="M30" s="80"/>
      <c r="N30" s="80"/>
      <c r="O30" s="80"/>
      <c r="P30" s="80"/>
      <c r="Q30" s="80"/>
      <c r="R30" s="80"/>
    </row>
    <row r="31" spans="1:18" x14ac:dyDescent="0.2">
      <c r="A31" s="81"/>
      <c r="B31" s="87"/>
      <c r="C31" s="80"/>
      <c r="D31" s="80"/>
      <c r="E31" s="80"/>
      <c r="F31" s="80"/>
      <c r="G31" s="80"/>
      <c r="H31" s="82"/>
      <c r="I31" s="161">
        <f>MONTH(TableAquittal[[#This Row],[Date this funding approved]])</f>
        <v>1</v>
      </c>
      <c r="J31" s="80"/>
      <c r="K31" s="84"/>
      <c r="L31" s="130">
        <f>TableAquittal[[#This Row],[Amount approved]]-TableAquittal[[#This Row],[Amount expended to date 
MANDATORY FIELD]]</f>
        <v>0</v>
      </c>
      <c r="M31" s="80"/>
      <c r="N31" s="80"/>
      <c r="O31" s="80"/>
      <c r="P31" s="80"/>
      <c r="Q31" s="80"/>
      <c r="R31" s="80"/>
    </row>
    <row r="32" spans="1:18" x14ac:dyDescent="0.2">
      <c r="A32" s="81"/>
      <c r="B32" s="87"/>
      <c r="C32" s="80"/>
      <c r="D32" s="80"/>
      <c r="E32" s="80"/>
      <c r="F32" s="80"/>
      <c r="G32" s="80"/>
      <c r="H32" s="82"/>
      <c r="I32" s="161">
        <f>MONTH(TableAquittal[[#This Row],[Date this funding approved]])</f>
        <v>1</v>
      </c>
      <c r="J32" s="80"/>
      <c r="K32" s="84"/>
      <c r="L32" s="130">
        <f>TableAquittal[[#This Row],[Amount approved]]-TableAquittal[[#This Row],[Amount expended to date 
MANDATORY FIELD]]</f>
        <v>0</v>
      </c>
      <c r="M32" s="80"/>
      <c r="N32" s="80"/>
      <c r="O32" s="80"/>
      <c r="P32" s="80"/>
      <c r="Q32" s="80"/>
      <c r="R32" s="80"/>
    </row>
    <row r="33" spans="1:18" x14ac:dyDescent="0.2">
      <c r="A33" s="81"/>
      <c r="B33" s="87"/>
      <c r="C33" s="80"/>
      <c r="D33" s="80"/>
      <c r="E33" s="80"/>
      <c r="F33" s="80"/>
      <c r="G33" s="80"/>
      <c r="H33" s="82"/>
      <c r="I33" s="161">
        <f>MONTH(TableAquittal[[#This Row],[Date this funding approved]])</f>
        <v>1</v>
      </c>
      <c r="J33" s="80"/>
      <c r="K33" s="84"/>
      <c r="L33" s="130">
        <f>TableAquittal[[#This Row],[Amount approved]]-TableAquittal[[#This Row],[Amount expended to date 
MANDATORY FIELD]]</f>
        <v>0</v>
      </c>
      <c r="M33" s="80"/>
      <c r="N33" s="80"/>
      <c r="O33" s="80"/>
      <c r="P33" s="80"/>
      <c r="Q33" s="80"/>
      <c r="R33" s="80"/>
    </row>
    <row r="34" spans="1:18" x14ac:dyDescent="0.2">
      <c r="A34" s="81"/>
      <c r="B34" s="87"/>
      <c r="C34" s="80"/>
      <c r="D34" s="80"/>
      <c r="E34" s="80"/>
      <c r="F34" s="80"/>
      <c r="G34" s="80"/>
      <c r="H34" s="82"/>
      <c r="I34" s="161">
        <f>MONTH(TableAquittal[[#This Row],[Date this funding approved]])</f>
        <v>1</v>
      </c>
      <c r="J34" s="80"/>
      <c r="K34" s="84"/>
      <c r="L34" s="130">
        <f>TableAquittal[[#This Row],[Amount approved]]-TableAquittal[[#This Row],[Amount expended to date 
MANDATORY FIELD]]</f>
        <v>0</v>
      </c>
      <c r="M34" s="80"/>
      <c r="N34" s="80"/>
      <c r="O34" s="80"/>
      <c r="P34" s="80"/>
      <c r="Q34" s="80"/>
      <c r="R34" s="80"/>
    </row>
    <row r="35" spans="1:18" x14ac:dyDescent="0.2">
      <c r="A35" s="81"/>
      <c r="B35" s="87"/>
      <c r="C35" s="80"/>
      <c r="D35" s="80"/>
      <c r="E35" s="80"/>
      <c r="F35" s="80"/>
      <c r="G35" s="80"/>
      <c r="H35" s="82"/>
      <c r="I35" s="161">
        <f>MONTH(TableAquittal[[#This Row],[Date this funding approved]])</f>
        <v>1</v>
      </c>
      <c r="J35" s="80"/>
      <c r="K35" s="84"/>
      <c r="L35" s="130">
        <f>TableAquittal[[#This Row],[Amount approved]]-TableAquittal[[#This Row],[Amount expended to date 
MANDATORY FIELD]]</f>
        <v>0</v>
      </c>
      <c r="M35" s="80"/>
      <c r="N35" s="80"/>
      <c r="O35" s="80"/>
      <c r="P35" s="80"/>
      <c r="Q35" s="80"/>
      <c r="R35" s="80"/>
    </row>
    <row r="36" spans="1:18" x14ac:dyDescent="0.2">
      <c r="A36" s="81"/>
      <c r="B36" s="87"/>
      <c r="C36" s="80"/>
      <c r="D36" s="80"/>
      <c r="E36" s="80"/>
      <c r="F36" s="80"/>
      <c r="G36" s="80"/>
      <c r="H36" s="82"/>
      <c r="I36" s="161">
        <f>MONTH(TableAquittal[[#This Row],[Date this funding approved]])</f>
        <v>1</v>
      </c>
      <c r="J36" s="80"/>
      <c r="K36" s="84"/>
      <c r="L36" s="130">
        <f>TableAquittal[[#This Row],[Amount approved]]-TableAquittal[[#This Row],[Amount expended to date 
MANDATORY FIELD]]</f>
        <v>0</v>
      </c>
      <c r="M36" s="80"/>
      <c r="N36" s="80"/>
      <c r="O36" s="80"/>
      <c r="P36" s="80"/>
      <c r="Q36" s="80"/>
      <c r="R36" s="80"/>
    </row>
    <row r="37" spans="1:18" x14ac:dyDescent="0.2">
      <c r="A37" s="81"/>
      <c r="B37" s="87"/>
      <c r="C37" s="80"/>
      <c r="D37" s="80"/>
      <c r="E37" s="80"/>
      <c r="F37" s="80"/>
      <c r="G37" s="80"/>
      <c r="H37" s="82"/>
      <c r="I37" s="161">
        <f>MONTH(TableAquittal[[#This Row],[Date this funding approved]])</f>
        <v>1</v>
      </c>
      <c r="J37" s="80"/>
      <c r="K37" s="84"/>
      <c r="L37" s="130">
        <f>TableAquittal[[#This Row],[Amount approved]]-TableAquittal[[#This Row],[Amount expended to date 
MANDATORY FIELD]]</f>
        <v>0</v>
      </c>
      <c r="M37" s="80"/>
      <c r="N37" s="80"/>
      <c r="O37" s="80"/>
      <c r="P37" s="80"/>
      <c r="Q37" s="80"/>
      <c r="R37" s="80"/>
    </row>
    <row r="38" spans="1:18" x14ac:dyDescent="0.2">
      <c r="A38" s="81"/>
      <c r="B38" s="87"/>
      <c r="C38" s="80"/>
      <c r="D38" s="80"/>
      <c r="E38" s="80"/>
      <c r="F38" s="80"/>
      <c r="G38" s="80"/>
      <c r="H38" s="82"/>
      <c r="I38" s="161">
        <f>MONTH(TableAquittal[[#This Row],[Date this funding approved]])</f>
        <v>1</v>
      </c>
      <c r="J38" s="80"/>
      <c r="K38" s="84"/>
      <c r="L38" s="130">
        <f>TableAquittal[[#This Row],[Amount approved]]-TableAquittal[[#This Row],[Amount expended to date 
MANDATORY FIELD]]</f>
        <v>0</v>
      </c>
      <c r="M38" s="80"/>
      <c r="N38" s="80"/>
      <c r="O38" s="80"/>
      <c r="P38" s="80"/>
      <c r="Q38" s="80"/>
      <c r="R38" s="80"/>
    </row>
    <row r="39" spans="1:18" x14ac:dyDescent="0.2">
      <c r="A39" s="81"/>
      <c r="B39" s="87"/>
      <c r="C39" s="80"/>
      <c r="D39" s="80"/>
      <c r="E39" s="80"/>
      <c r="F39" s="80"/>
      <c r="G39" s="80"/>
      <c r="H39" s="82"/>
      <c r="I39" s="161">
        <f>MONTH(TableAquittal[[#This Row],[Date this funding approved]])</f>
        <v>1</v>
      </c>
      <c r="J39" s="80"/>
      <c r="K39" s="84"/>
      <c r="L39" s="130">
        <f>TableAquittal[[#This Row],[Amount approved]]-TableAquittal[[#This Row],[Amount expended to date 
MANDATORY FIELD]]</f>
        <v>0</v>
      </c>
      <c r="M39" s="80"/>
      <c r="N39" s="80"/>
      <c r="O39" s="80"/>
      <c r="P39" s="80"/>
      <c r="Q39" s="80"/>
      <c r="R39" s="80"/>
    </row>
  </sheetData>
  <conditionalFormatting sqref="K14:K39">
    <cfRule type="containsBlanks" dxfId="1" priority="1">
      <formula>LEN(TRIM(K14))=0</formula>
    </cfRule>
  </conditionalFormatting>
  <dataValidations count="5">
    <dataValidation type="date" allowBlank="1" showInputMessage="1" showErrorMessage="1" errorTitle="date approved" error="Must be a date" sqref="H14:H39" xr:uid="{3D3B9B97-2479-41E1-A8E9-68D8E7B84A54}">
      <formula1>43282</formula1>
      <formula2>54999</formula2>
    </dataValidation>
    <dataValidation type="decimal" allowBlank="1" showInputMessage="1" showErrorMessage="1" errorTitle="Amount approved" error="Must be a number/amount" sqref="J14:J39" xr:uid="{BAF5CCF2-0258-40AF-9EEA-7AADDA9171B4}">
      <formula1>0</formula1>
      <formula2>10000000</formula2>
    </dataValidation>
    <dataValidation type="decimal" allowBlank="1" showInputMessage="1" showErrorMessage="1" errorTitle="Amount expended" error="Must be a number/amount" sqref="K14:K39" xr:uid="{8184BAFC-7C91-4628-90BB-3FCC446832BC}">
      <formula1>0</formula1>
      <formula2>10000000</formula2>
    </dataValidation>
    <dataValidation type="whole" errorStyle="information" allowBlank="1" showInputMessage="1" showErrorMessage="1" errorTitle="Number of children" error="must be a whole number" sqref="F14:F39" xr:uid="{B1D5B4C1-16A8-408D-A698-7F4536176CD1}">
      <formula1>0</formula1>
      <formula2>99</formula2>
    </dataValidation>
    <dataValidation errorStyle="information" allowBlank="1" showInputMessage="1" showErrorMessage="1" errorTitle="Number of children" error="must be a whole number" sqref="C14:C39" xr:uid="{1ABD11F5-C656-4338-BEB6-712B2CD9C585}"/>
  </dataValidations>
  <hyperlinks>
    <hyperlink ref="A4" location="Aquittal_Instructions" display="Instructions" xr:uid="{00000000-0004-0000-0200-000000000000}"/>
    <hyperlink ref="A5" location="'Goods &amp; Services Acquittal'!A13" display="Goods and services acquittal table" xr:uid="{00000000-0004-0000-0200-000001000000}"/>
    <hyperlink ref="A6" location="'Goods &amp; Services Acquittal'!J3" display="Totals" xr:uid="{00000000-0004-0000-0200-000002000000}"/>
  </hyperlinks>
  <pageMargins left="0.25" right="0.25" top="0.75" bottom="0.75" header="0.3" footer="0.3"/>
  <pageSetup paperSize="8" scale="52" fitToHeight="0" orientation="landscape" r:id="rId1"/>
  <headerFooter>
    <oddFooter>&amp;L&amp;8Family services flexible funding acquittal tool&amp;R&amp;8Page &amp;P&amp;C&amp;"Calibri"&amp;11&amp;K000000&amp;8&amp;A_x000D_&amp;1#&amp;"Arial Black"&amp;10&amp;K000000OFFICIAL</oddFooter>
  </headerFooter>
  <tableParts count="2">
    <tablePart r:id="rId2"/>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0000000}">
          <x14:formula1>
            <xm:f>'Drop down options'!$A$26:$A$27</xm:f>
          </x14:formula1>
          <xm:sqref>G14:G39</xm:sqref>
        </x14:dataValidation>
        <x14:dataValidation type="list" allowBlank="1" showInputMessage="1" showErrorMessage="1" errorTitle="Reeipt filed?" error="Select from drop down options" xr:uid="{00000000-0002-0000-0200-000001000000}">
          <x14:formula1>
            <xm:f>'Drop down options'!$A$30:$A$31</xm:f>
          </x14:formula1>
          <xm:sqref>N14:N39</xm:sqref>
        </x14:dataValidation>
        <x14:dataValidation type="list" allowBlank="1" showInputMessage="1" showErrorMessage="1" errorTitle="Purpose of allocation" error="Select from drop down options" xr:uid="{39237CA1-EE45-497D-B010-0F0828AF7F68}">
          <x14:formula1>
            <xm:f>'Drop down options'!$A$34:$A$43</xm:f>
          </x14:formula1>
          <xm:sqref>O14:O39</xm:sqref>
        </x14:dataValidation>
        <x14:dataValidation type="list" allowBlank="1" showInputMessage="1" showErrorMessage="1" errorTitle="Outcome area" error="Select from drop down options" xr:uid="{00000000-0002-0000-0200-000004000000}">
          <x14:formula1>
            <xm:f>'Drop down options'!$A$46:$A$63</xm:f>
          </x14:formula1>
          <xm:sqref>P14:P39</xm:sqref>
        </x14:dataValidation>
        <x14:dataValidation type="list" allowBlank="1" showInputMessage="1" showErrorMessage="1" errorTitle="Provision complete" error="Select from drop down options" xr:uid="{00000000-0002-0000-0200-000002000000}">
          <x14:formula1>
            <xm:f>'Drop down options'!$A$68:$A$69</xm:f>
          </x14:formula1>
          <xm:sqref>Q14:Q39</xm:sqref>
        </x14:dataValidation>
        <x14:dataValidation type="list" allowBlank="1" showInputMessage="1" showErrorMessage="1" errorTitle="Program funding used in" error="Select from the drop down options" xr:uid="{0702A1E2-F5AC-45B0-B129-0A9E28384F0B}">
          <x14:formula1>
            <xm:f>'Drop down options'!$D$5:$D$22</xm:f>
          </x14:formula1>
          <xm:sqref>E14:E39</xm:sqref>
        </x14:dataValidation>
        <x14:dataValidation type="list" allowBlank="1" showInputMessage="1" showErrorMessage="1" errorTitle="Program funding used in" error="Select from the drop down options" xr:uid="{00000000-0002-0000-0200-000003000000}">
          <x14:formula1>
            <xm:f>'Drop down options'!$B$5:$B$20</xm:f>
          </x14:formula1>
          <xm:sqref>D14:D39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314AD-564C-4A65-8C29-13DB0C5EAD01}">
  <sheetPr codeName="Sheet5">
    <tabColor rgb="FF99FFCC"/>
    <pageSetUpPr fitToPage="1"/>
  </sheetPr>
  <dimension ref="A1:U38"/>
  <sheetViews>
    <sheetView zoomScale="85" zoomScaleNormal="85" workbookViewId="0">
      <pane ySplit="13" topLeftCell="A15" activePane="bottomLeft" state="frozen"/>
      <selection pane="bottomLeft" activeCell="C15" sqref="A15:C18"/>
    </sheetView>
  </sheetViews>
  <sheetFormatPr defaultColWidth="0" defaultRowHeight="12.75" x14ac:dyDescent="0.2"/>
  <cols>
    <col min="1" max="1" width="29.7109375" style="32" customWidth="1"/>
    <col min="2" max="2" width="27.42578125" style="32" customWidth="1"/>
    <col min="3" max="3" width="31.28515625" style="32" customWidth="1"/>
    <col min="4" max="4" width="21.28515625" style="32" customWidth="1"/>
    <col min="5" max="5" width="14.7109375" style="32" customWidth="1"/>
    <col min="6" max="6" width="7.85546875" style="32" customWidth="1"/>
    <col min="7" max="7" width="17.42578125" style="32" customWidth="1"/>
    <col min="8" max="8" width="17.5703125" style="32" customWidth="1"/>
    <col min="9" max="9" width="17.85546875" style="32" customWidth="1"/>
    <col min="10" max="10" width="17.42578125" style="32" customWidth="1"/>
    <col min="11" max="12" width="17.28515625" style="32" customWidth="1"/>
    <col min="13" max="13" width="20.42578125" style="32" customWidth="1"/>
    <col min="14" max="14" width="38.42578125" style="32" customWidth="1"/>
    <col min="15" max="15" width="32.42578125" style="32" customWidth="1"/>
    <col min="16" max="16" width="24.5703125" style="32" customWidth="1"/>
    <col min="17" max="17" width="23.28515625" style="32" customWidth="1"/>
    <col min="18" max="18" width="52.85546875" style="32" customWidth="1"/>
    <col min="19" max="21" width="0" style="32" hidden="1" customWidth="1"/>
    <col min="22" max="16384" width="9.140625" style="32" hidden="1"/>
  </cols>
  <sheetData>
    <row r="1" spans="1:17" ht="23.25" x14ac:dyDescent="0.35">
      <c r="A1" s="43" t="s">
        <v>127</v>
      </c>
    </row>
    <row r="2" spans="1:17" ht="18.75" x14ac:dyDescent="0.3">
      <c r="A2" s="44" t="s">
        <v>128</v>
      </c>
      <c r="J2" s="45" t="s">
        <v>101</v>
      </c>
    </row>
    <row r="3" spans="1:17" ht="22.15" customHeight="1" x14ac:dyDescent="0.25">
      <c r="A3" s="45" t="s">
        <v>95</v>
      </c>
      <c r="J3" s="47" t="s">
        <v>97</v>
      </c>
      <c r="K3" s="47" t="s">
        <v>98</v>
      </c>
    </row>
    <row r="4" spans="1:17" ht="14.25" x14ac:dyDescent="0.2">
      <c r="A4" s="46" t="s">
        <v>2</v>
      </c>
      <c r="B4" s="37"/>
      <c r="C4" s="37"/>
      <c r="D4" s="37"/>
      <c r="J4" s="32" t="s">
        <v>100</v>
      </c>
      <c r="K4" s="38">
        <f>SUM(TableAquittal17[Amount approved])</f>
        <v>0</v>
      </c>
    </row>
    <row r="5" spans="1:17" ht="15" x14ac:dyDescent="0.25">
      <c r="A5" s="48" t="s">
        <v>129</v>
      </c>
      <c r="B5" s="37"/>
      <c r="C5" s="37"/>
      <c r="D5" s="37"/>
      <c r="J5" s="32" t="s">
        <v>102</v>
      </c>
      <c r="K5" s="38">
        <f>SUM(TableAquittal17[Amount expended to date 
MANDATORY FIELD])</f>
        <v>0</v>
      </c>
    </row>
    <row r="6" spans="1:17" ht="14.25" x14ac:dyDescent="0.2">
      <c r="A6" s="46" t="s">
        <v>101</v>
      </c>
      <c r="B6" s="37"/>
      <c r="C6" s="37"/>
      <c r="D6" s="37"/>
    </row>
    <row r="7" spans="1:17" ht="14.25" x14ac:dyDescent="0.2">
      <c r="A7" s="46"/>
      <c r="B7" s="37"/>
      <c r="C7" s="37"/>
      <c r="D7" s="37"/>
      <c r="H7" s="38"/>
    </row>
    <row r="8" spans="1:17" ht="18" x14ac:dyDescent="0.25">
      <c r="A8" s="45" t="s">
        <v>2</v>
      </c>
      <c r="B8" s="37"/>
      <c r="C8" s="37"/>
      <c r="D8" s="37"/>
      <c r="H8" s="38"/>
    </row>
    <row r="9" spans="1:17" x14ac:dyDescent="0.2">
      <c r="A9" s="39" t="s">
        <v>130</v>
      </c>
      <c r="B9" s="37"/>
      <c r="C9" s="37"/>
      <c r="D9" s="37"/>
      <c r="H9" s="38"/>
    </row>
    <row r="10" spans="1:17" x14ac:dyDescent="0.2">
      <c r="A10" s="32" t="s">
        <v>131</v>
      </c>
      <c r="B10" s="37"/>
      <c r="C10" s="37"/>
      <c r="D10" s="37"/>
      <c r="H10" s="38"/>
    </row>
    <row r="11" spans="1:17" x14ac:dyDescent="0.2">
      <c r="A11" s="32" t="s">
        <v>108</v>
      </c>
    </row>
    <row r="12" spans="1:17" ht="22.9" customHeight="1" x14ac:dyDescent="0.25">
      <c r="A12" s="45" t="s">
        <v>109</v>
      </c>
    </row>
    <row r="13" spans="1:17" ht="80.25" customHeight="1" x14ac:dyDescent="0.2">
      <c r="A13" s="50" t="s">
        <v>132</v>
      </c>
      <c r="B13" s="49" t="s">
        <v>133</v>
      </c>
      <c r="C13" s="49" t="s">
        <v>134</v>
      </c>
      <c r="D13" s="50" t="s">
        <v>135</v>
      </c>
      <c r="E13" s="49" t="s">
        <v>117</v>
      </c>
      <c r="F13" s="50" t="s">
        <v>136</v>
      </c>
      <c r="G13" s="49" t="s">
        <v>137</v>
      </c>
      <c r="H13" s="49" t="s">
        <v>138</v>
      </c>
      <c r="I13" s="49" t="s">
        <v>139</v>
      </c>
      <c r="J13" s="49" t="s">
        <v>100</v>
      </c>
      <c r="K13" s="50" t="s">
        <v>119</v>
      </c>
      <c r="L13" s="50" t="s">
        <v>140</v>
      </c>
      <c r="M13" s="49" t="s">
        <v>141</v>
      </c>
      <c r="N13" s="50" t="s">
        <v>142</v>
      </c>
      <c r="O13" s="49" t="s">
        <v>124</v>
      </c>
      <c r="P13" s="49" t="s">
        <v>143</v>
      </c>
      <c r="Q13" s="49" t="s">
        <v>144</v>
      </c>
    </row>
    <row r="14" spans="1:17" s="51" customFormat="1" x14ac:dyDescent="0.2">
      <c r="E14" s="82"/>
      <c r="F14" s="161">
        <f>MONTH(TableAquittal17[[#This Row],[Date this funding approved]])</f>
        <v>1</v>
      </c>
      <c r="G14" s="52"/>
      <c r="H14" s="52"/>
      <c r="I14" s="52"/>
      <c r="J14" s="53"/>
      <c r="K14" s="84"/>
      <c r="L14" s="141">
        <f t="array" ref="L14">TableAquittal17[[#This Row],[Amount approved]]-TableAquittal17[[#This Row],[Amount expended to date 
MANDATORY FIELD]]</f>
        <v>0</v>
      </c>
    </row>
    <row r="15" spans="1:17" s="51" customFormat="1" x14ac:dyDescent="0.2">
      <c r="C15" s="54"/>
      <c r="E15" s="52"/>
      <c r="F15" s="161">
        <f>MONTH(TableAquittal17[[#This Row],[Date this funding approved]])</f>
        <v>1</v>
      </c>
      <c r="G15" s="52"/>
      <c r="H15" s="52"/>
      <c r="I15" s="52"/>
      <c r="J15" s="53"/>
      <c r="K15" s="84"/>
      <c r="L15" s="141">
        <f t="array" ref="L15">TableAquittal17[[#This Row],[Amount approved]]-TableAquittal17[[#This Row],[Amount expended to date 
MANDATORY FIELD]]</f>
        <v>0</v>
      </c>
    </row>
    <row r="16" spans="1:17" s="51" customFormat="1" x14ac:dyDescent="0.2">
      <c r="E16" s="52"/>
      <c r="F16" s="161">
        <f>MONTH(TableAquittal17[[#This Row],[Date this funding approved]])</f>
        <v>1</v>
      </c>
      <c r="G16" s="52"/>
      <c r="H16" s="52"/>
      <c r="I16" s="52"/>
      <c r="J16" s="53"/>
      <c r="K16" s="84"/>
      <c r="L16" s="141">
        <f t="array" ref="L16">TableAquittal17[[#This Row],[Amount approved]]-TableAquittal17[[#This Row],[Amount expended to date 
MANDATORY FIELD]]</f>
        <v>0</v>
      </c>
    </row>
    <row r="17" spans="1:17" s="51" customFormat="1" x14ac:dyDescent="0.2">
      <c r="B17" s="54"/>
      <c r="E17" s="52"/>
      <c r="F17" s="161">
        <f>MONTH(TableAquittal17[[#This Row],[Date this funding approved]])</f>
        <v>1</v>
      </c>
      <c r="G17" s="52"/>
      <c r="H17" s="52"/>
      <c r="I17" s="52"/>
      <c r="J17" s="53"/>
      <c r="K17" s="84"/>
      <c r="L17" s="141">
        <f t="array" ref="L17">TableAquittal17[[#This Row],[Amount approved]]-TableAquittal17[[#This Row],[Amount expended to date 
MANDATORY FIELD]]</f>
        <v>0</v>
      </c>
    </row>
    <row r="18" spans="1:17" s="51" customFormat="1" x14ac:dyDescent="0.2">
      <c r="E18" s="52"/>
      <c r="F18" s="161">
        <f>MONTH(TableAquittal17[[#This Row],[Date this funding approved]])</f>
        <v>1</v>
      </c>
      <c r="G18" s="52"/>
      <c r="H18" s="52"/>
      <c r="I18" s="52"/>
      <c r="J18" s="53"/>
      <c r="K18" s="84"/>
      <c r="L18" s="141">
        <f t="array" ref="L18">TableAquittal17[[#This Row],[Amount approved]]-TableAquittal17[[#This Row],[Amount expended to date 
MANDATORY FIELD]]</f>
        <v>0</v>
      </c>
    </row>
    <row r="19" spans="1:17" s="51" customFormat="1" x14ac:dyDescent="0.2">
      <c r="E19" s="52"/>
      <c r="F19" s="161">
        <f>MONTH(TableAquittal17[[#This Row],[Date this funding approved]])</f>
        <v>1</v>
      </c>
      <c r="G19" s="52"/>
      <c r="H19" s="52"/>
      <c r="I19" s="52"/>
      <c r="J19" s="53"/>
      <c r="K19" s="84"/>
      <c r="L19" s="141">
        <f t="array" ref="L19">TableAquittal17[[#This Row],[Amount approved]]-TableAquittal17[[#This Row],[Amount expended to date 
MANDATORY FIELD]]</f>
        <v>0</v>
      </c>
    </row>
    <row r="20" spans="1:17" s="51" customFormat="1" x14ac:dyDescent="0.2">
      <c r="E20" s="52"/>
      <c r="F20" s="161">
        <f>MONTH(TableAquittal17[[#This Row],[Date this funding approved]])</f>
        <v>1</v>
      </c>
      <c r="G20" s="52"/>
      <c r="H20" s="52"/>
      <c r="I20" s="52"/>
      <c r="J20" s="53"/>
      <c r="K20" s="84"/>
      <c r="L20" s="141">
        <f t="array" ref="L20">TableAquittal17[[#This Row],[Amount approved]]-TableAquittal17[[#This Row],[Amount expended to date 
MANDATORY FIELD]]</f>
        <v>0</v>
      </c>
    </row>
    <row r="21" spans="1:17" s="51" customFormat="1" x14ac:dyDescent="0.2">
      <c r="E21" s="52"/>
      <c r="F21" s="161">
        <f>MONTH(TableAquittal17[[#This Row],[Date this funding approved]])</f>
        <v>1</v>
      </c>
      <c r="G21" s="52"/>
      <c r="H21" s="52"/>
      <c r="I21" s="52"/>
      <c r="J21" s="53"/>
      <c r="K21" s="84"/>
      <c r="L21" s="141">
        <f t="array" ref="L21">TableAquittal17[[#This Row],[Amount approved]]-TableAquittal17[[#This Row],[Amount expended to date 
MANDATORY FIELD]]</f>
        <v>0</v>
      </c>
    </row>
    <row r="22" spans="1:17" s="51" customFormat="1" x14ac:dyDescent="0.2">
      <c r="E22" s="52"/>
      <c r="F22" s="161">
        <f>MONTH(TableAquittal17[[#This Row],[Date this funding approved]])</f>
        <v>1</v>
      </c>
      <c r="G22" s="52"/>
      <c r="H22" s="52"/>
      <c r="I22" s="52"/>
      <c r="J22" s="53"/>
      <c r="K22" s="84"/>
      <c r="L22" s="141">
        <f t="array" ref="L22">TableAquittal17[[#This Row],[Amount approved]]-TableAquittal17[[#This Row],[Amount expended to date 
MANDATORY FIELD]]</f>
        <v>0</v>
      </c>
    </row>
    <row r="23" spans="1:17" s="51" customFormat="1" x14ac:dyDescent="0.2">
      <c r="E23" s="52"/>
      <c r="F23" s="161">
        <f>MONTH(TableAquittal17[[#This Row],[Date this funding approved]])</f>
        <v>1</v>
      </c>
      <c r="G23" s="52"/>
      <c r="H23" s="52"/>
      <c r="I23" s="52"/>
      <c r="J23" s="53"/>
      <c r="K23" s="84"/>
      <c r="L23" s="141">
        <f t="array" ref="L23">TableAquittal17[[#This Row],[Amount approved]]-TableAquittal17[[#This Row],[Amount expended to date 
MANDATORY FIELD]]</f>
        <v>0</v>
      </c>
    </row>
    <row r="24" spans="1:17" s="51" customFormat="1" x14ac:dyDescent="0.2">
      <c r="E24" s="52"/>
      <c r="F24" s="161">
        <f>MONTH(TableAquittal17[[#This Row],[Date this funding approved]])</f>
        <v>1</v>
      </c>
      <c r="G24" s="52"/>
      <c r="H24" s="52"/>
      <c r="I24" s="52"/>
      <c r="K24" s="84"/>
      <c r="L24" s="141">
        <f t="array" ref="L24">TableAquittal17[[#This Row],[Amount approved]]-TableAquittal17[[#This Row],[Amount expended to date 
MANDATORY FIELD]]</f>
        <v>0</v>
      </c>
    </row>
    <row r="25" spans="1:17" x14ac:dyDescent="0.2">
      <c r="A25" s="51"/>
      <c r="B25" s="54"/>
      <c r="C25" s="54"/>
      <c r="D25" s="54"/>
      <c r="E25" s="55"/>
      <c r="F25" s="161">
        <f>MONTH(TableAquittal17[[#This Row],[Date this funding approved]])</f>
        <v>1</v>
      </c>
      <c r="G25" s="55"/>
      <c r="H25" s="55"/>
      <c r="I25" s="55"/>
      <c r="J25" s="54"/>
      <c r="K25" s="84"/>
      <c r="L25" s="141">
        <f t="array" ref="L25">TableAquittal17[[#This Row],[Amount approved]]-TableAquittal17[[#This Row],[Amount expended to date 
MANDATORY FIELD]]</f>
        <v>0</v>
      </c>
      <c r="M25" s="54"/>
      <c r="N25" s="54"/>
      <c r="O25" s="54"/>
      <c r="P25" s="54"/>
      <c r="Q25" s="54"/>
    </row>
    <row r="26" spans="1:17" x14ac:dyDescent="0.2">
      <c r="A26" s="51"/>
      <c r="B26" s="54"/>
      <c r="C26" s="54"/>
      <c r="D26" s="54"/>
      <c r="E26" s="55"/>
      <c r="F26" s="161">
        <f>MONTH(TableAquittal17[[#This Row],[Date this funding approved]])</f>
        <v>1</v>
      </c>
      <c r="G26" s="55"/>
      <c r="H26" s="55"/>
      <c r="I26" s="55"/>
      <c r="J26" s="54"/>
      <c r="K26" s="84"/>
      <c r="L26" s="141">
        <f t="array" ref="L26">TableAquittal17[[#This Row],[Amount approved]]-TableAquittal17[[#This Row],[Amount expended to date 
MANDATORY FIELD]]</f>
        <v>0</v>
      </c>
      <c r="M26" s="54"/>
      <c r="N26" s="54"/>
      <c r="O26" s="54"/>
      <c r="P26" s="54"/>
      <c r="Q26" s="54"/>
    </row>
    <row r="27" spans="1:17" x14ac:dyDescent="0.2">
      <c r="A27" s="51"/>
      <c r="B27" s="54"/>
      <c r="C27" s="54"/>
      <c r="D27" s="54"/>
      <c r="E27" s="55"/>
      <c r="F27" s="161">
        <f>MONTH(TableAquittal17[[#This Row],[Date this funding approved]])</f>
        <v>1</v>
      </c>
      <c r="G27" s="55"/>
      <c r="H27" s="55"/>
      <c r="I27" s="55"/>
      <c r="J27" s="54"/>
      <c r="K27" s="84"/>
      <c r="L27" s="141">
        <f t="array" ref="L27">TableAquittal17[[#This Row],[Amount approved]]-TableAquittal17[[#This Row],[Amount expended to date 
MANDATORY FIELD]]</f>
        <v>0</v>
      </c>
      <c r="M27" s="54"/>
      <c r="N27" s="54"/>
      <c r="O27" s="54"/>
      <c r="P27" s="54"/>
      <c r="Q27" s="54"/>
    </row>
    <row r="28" spans="1:17" x14ac:dyDescent="0.2">
      <c r="A28" s="51"/>
      <c r="B28" s="54"/>
      <c r="C28" s="54"/>
      <c r="D28" s="54"/>
      <c r="E28" s="55"/>
      <c r="F28" s="161">
        <f>MONTH(TableAquittal17[[#This Row],[Date this funding approved]])</f>
        <v>1</v>
      </c>
      <c r="G28" s="55"/>
      <c r="H28" s="55"/>
      <c r="I28" s="55"/>
      <c r="J28" s="54"/>
      <c r="K28" s="84"/>
      <c r="L28" s="141">
        <f t="array" ref="L28">TableAquittal17[[#This Row],[Amount approved]]-TableAquittal17[[#This Row],[Amount expended to date 
MANDATORY FIELD]]</f>
        <v>0</v>
      </c>
      <c r="M28" s="54"/>
      <c r="N28" s="54"/>
      <c r="O28" s="54"/>
      <c r="P28" s="54"/>
      <c r="Q28" s="54"/>
    </row>
    <row r="29" spans="1:17" x14ac:dyDescent="0.2">
      <c r="A29" s="51"/>
      <c r="B29" s="54"/>
      <c r="C29" s="54"/>
      <c r="D29" s="54"/>
      <c r="E29" s="55"/>
      <c r="F29" s="161">
        <f>MONTH(TableAquittal17[[#This Row],[Date this funding approved]])</f>
        <v>1</v>
      </c>
      <c r="G29" s="55"/>
      <c r="H29" s="55"/>
      <c r="I29" s="55"/>
      <c r="J29" s="54"/>
      <c r="K29" s="84"/>
      <c r="L29" s="141">
        <f t="array" ref="L29">TableAquittal17[[#This Row],[Amount approved]]-TableAquittal17[[#This Row],[Amount expended to date 
MANDATORY FIELD]]</f>
        <v>0</v>
      </c>
      <c r="M29" s="54"/>
      <c r="N29" s="54"/>
      <c r="O29" s="54"/>
      <c r="P29" s="54"/>
      <c r="Q29" s="54"/>
    </row>
    <row r="30" spans="1:17" x14ac:dyDescent="0.2">
      <c r="A30" s="51"/>
      <c r="B30" s="54"/>
      <c r="C30" s="54"/>
      <c r="D30" s="54"/>
      <c r="E30" s="55"/>
      <c r="F30" s="161">
        <f>MONTH(TableAquittal17[[#This Row],[Date this funding approved]])</f>
        <v>1</v>
      </c>
      <c r="G30" s="55"/>
      <c r="H30" s="55"/>
      <c r="I30" s="55"/>
      <c r="J30" s="54"/>
      <c r="K30" s="84"/>
      <c r="L30" s="141">
        <f t="array" ref="L30">TableAquittal17[[#This Row],[Amount approved]]-TableAquittal17[[#This Row],[Amount expended to date 
MANDATORY FIELD]]</f>
        <v>0</v>
      </c>
      <c r="M30" s="54"/>
      <c r="N30" s="54"/>
      <c r="O30" s="54"/>
      <c r="P30" s="54"/>
      <c r="Q30" s="54"/>
    </row>
    <row r="31" spans="1:17" x14ac:dyDescent="0.2">
      <c r="A31" s="51"/>
      <c r="B31" s="54"/>
      <c r="C31" s="54"/>
      <c r="D31" s="54"/>
      <c r="E31" s="55"/>
      <c r="F31" s="161">
        <f>MONTH(TableAquittal17[[#This Row],[Date this funding approved]])</f>
        <v>1</v>
      </c>
      <c r="G31" s="55"/>
      <c r="H31" s="55"/>
      <c r="I31" s="55"/>
      <c r="J31" s="54"/>
      <c r="K31" s="84"/>
      <c r="L31" s="141">
        <f t="array" ref="L31">TableAquittal17[[#This Row],[Amount approved]]-TableAquittal17[[#This Row],[Amount expended to date 
MANDATORY FIELD]]</f>
        <v>0</v>
      </c>
      <c r="M31" s="54"/>
      <c r="N31" s="54"/>
      <c r="O31" s="54"/>
      <c r="P31" s="54"/>
      <c r="Q31" s="54"/>
    </row>
    <row r="32" spans="1:17" x14ac:dyDescent="0.2">
      <c r="A32" s="51"/>
      <c r="B32" s="54"/>
      <c r="C32" s="54"/>
      <c r="D32" s="54"/>
      <c r="E32" s="55"/>
      <c r="F32" s="161">
        <f>MONTH(TableAquittal17[[#This Row],[Date this funding approved]])</f>
        <v>1</v>
      </c>
      <c r="G32" s="55"/>
      <c r="H32" s="55"/>
      <c r="I32" s="55"/>
      <c r="J32" s="54"/>
      <c r="K32" s="84"/>
      <c r="L32" s="141">
        <f t="array" ref="L32">TableAquittal17[[#This Row],[Amount approved]]-TableAquittal17[[#This Row],[Amount expended to date 
MANDATORY FIELD]]</f>
        <v>0</v>
      </c>
      <c r="M32" s="54"/>
      <c r="N32" s="54"/>
      <c r="O32" s="54"/>
      <c r="P32" s="54"/>
      <c r="Q32" s="54"/>
    </row>
    <row r="33" spans="1:17" x14ac:dyDescent="0.2">
      <c r="A33" s="51"/>
      <c r="B33" s="54"/>
      <c r="C33" s="54"/>
      <c r="D33" s="54"/>
      <c r="E33" s="55"/>
      <c r="F33" s="161">
        <f>MONTH(TableAquittal17[[#This Row],[Date this funding approved]])</f>
        <v>1</v>
      </c>
      <c r="G33" s="55"/>
      <c r="H33" s="55"/>
      <c r="I33" s="55"/>
      <c r="J33" s="54"/>
      <c r="K33" s="84"/>
      <c r="L33" s="141">
        <f t="array" ref="L33">TableAquittal17[[#This Row],[Amount approved]]-TableAquittal17[[#This Row],[Amount expended to date 
MANDATORY FIELD]]</f>
        <v>0</v>
      </c>
      <c r="M33" s="54"/>
      <c r="N33" s="54"/>
      <c r="O33" s="54"/>
      <c r="P33" s="54"/>
      <c r="Q33" s="54"/>
    </row>
    <row r="34" spans="1:17" x14ac:dyDescent="0.2">
      <c r="A34" s="51"/>
      <c r="B34" s="54"/>
      <c r="C34" s="54"/>
      <c r="D34" s="54"/>
      <c r="E34" s="55"/>
      <c r="F34" s="161">
        <f>MONTH(TableAquittal17[[#This Row],[Date this funding approved]])</f>
        <v>1</v>
      </c>
      <c r="G34" s="55"/>
      <c r="H34" s="55"/>
      <c r="I34" s="55"/>
      <c r="J34" s="54"/>
      <c r="K34" s="84"/>
      <c r="L34" s="141">
        <f t="array" ref="L34">TableAquittal17[[#This Row],[Amount approved]]-TableAquittal17[[#This Row],[Amount expended to date 
MANDATORY FIELD]]</f>
        <v>0</v>
      </c>
      <c r="M34" s="54"/>
      <c r="N34" s="54"/>
      <c r="O34" s="54"/>
      <c r="P34" s="54"/>
      <c r="Q34" s="54"/>
    </row>
    <row r="35" spans="1:17" x14ac:dyDescent="0.2">
      <c r="A35" s="51"/>
      <c r="B35" s="54"/>
      <c r="C35" s="54"/>
      <c r="D35" s="54"/>
      <c r="E35" s="55"/>
      <c r="F35" s="161">
        <f>MONTH(TableAquittal17[[#This Row],[Date this funding approved]])</f>
        <v>1</v>
      </c>
      <c r="G35" s="55"/>
      <c r="H35" s="55"/>
      <c r="I35" s="55"/>
      <c r="J35" s="54"/>
      <c r="K35" s="84"/>
      <c r="L35" s="141">
        <f t="array" ref="L35">TableAquittal17[[#This Row],[Amount approved]]-TableAquittal17[[#This Row],[Amount expended to date 
MANDATORY FIELD]]</f>
        <v>0</v>
      </c>
      <c r="M35" s="54"/>
      <c r="N35" s="54"/>
      <c r="O35" s="54"/>
      <c r="P35" s="54"/>
      <c r="Q35" s="54"/>
    </row>
    <row r="36" spans="1:17" x14ac:dyDescent="0.2">
      <c r="A36" s="51"/>
      <c r="B36" s="54"/>
      <c r="C36" s="54"/>
      <c r="D36" s="54"/>
      <c r="E36" s="55"/>
      <c r="F36" s="161">
        <f>MONTH(TableAquittal17[[#This Row],[Date this funding approved]])</f>
        <v>1</v>
      </c>
      <c r="G36" s="55"/>
      <c r="H36" s="55"/>
      <c r="I36" s="55"/>
      <c r="J36" s="54"/>
      <c r="K36" s="84"/>
      <c r="L36" s="141">
        <f t="array" ref="L36">TableAquittal17[[#This Row],[Amount approved]]-TableAquittal17[[#This Row],[Amount expended to date 
MANDATORY FIELD]]</f>
        <v>0</v>
      </c>
      <c r="M36" s="54"/>
      <c r="N36" s="54"/>
      <c r="O36" s="54"/>
      <c r="P36" s="54"/>
      <c r="Q36" s="54"/>
    </row>
    <row r="37" spans="1:17" x14ac:dyDescent="0.2">
      <c r="A37" s="51"/>
      <c r="B37" s="54"/>
      <c r="C37" s="54"/>
      <c r="D37" s="54"/>
      <c r="E37" s="55"/>
      <c r="F37" s="161">
        <f>MONTH(TableAquittal17[[#This Row],[Date this funding approved]])</f>
        <v>1</v>
      </c>
      <c r="G37" s="55"/>
      <c r="H37" s="55"/>
      <c r="I37" s="55"/>
      <c r="J37" s="54"/>
      <c r="K37" s="84"/>
      <c r="L37" s="141">
        <f t="array" ref="L37">TableAquittal17[[#This Row],[Amount approved]]-TableAquittal17[[#This Row],[Amount expended to date 
MANDATORY FIELD]]</f>
        <v>0</v>
      </c>
      <c r="M37" s="54"/>
      <c r="N37" s="54"/>
      <c r="O37" s="54"/>
      <c r="P37" s="54"/>
      <c r="Q37" s="54"/>
    </row>
    <row r="38" spans="1:17" x14ac:dyDescent="0.2">
      <c r="A38" s="51"/>
      <c r="B38" s="54"/>
      <c r="C38" s="54"/>
      <c r="D38" s="54"/>
      <c r="E38" s="55"/>
      <c r="F38" s="161">
        <f>MONTH(TableAquittal17[[#This Row],[Date this funding approved]])</f>
        <v>1</v>
      </c>
      <c r="G38" s="55"/>
      <c r="H38" s="55"/>
      <c r="I38" s="55"/>
      <c r="J38" s="54"/>
      <c r="K38" s="84"/>
      <c r="L38" s="141">
        <f t="array" ref="L38">TableAquittal17[[#This Row],[Amount approved]]-TableAquittal17[[#This Row],[Amount expended to date 
MANDATORY FIELD]]</f>
        <v>0</v>
      </c>
      <c r="M38" s="54"/>
      <c r="N38" s="54"/>
      <c r="O38" s="54"/>
      <c r="P38" s="54"/>
      <c r="Q38" s="54"/>
    </row>
  </sheetData>
  <conditionalFormatting sqref="K14:K38">
    <cfRule type="containsBlanks" dxfId="0" priority="1">
      <formula>LEN(TRIM(K14))=0</formula>
    </cfRule>
  </conditionalFormatting>
  <dataValidations count="6">
    <dataValidation type="date" allowBlank="1" showInputMessage="1" showErrorMessage="1" errorTitle="Date approved" error="A date must be entered" sqref="E15:E38" xr:uid="{5E82611C-6913-44C6-BF06-A21E97F6D112}">
      <formula1>43282</formula1>
      <formula2>54999</formula2>
    </dataValidation>
    <dataValidation type="date" allowBlank="1" showInputMessage="1" showErrorMessage="1" errorTitle="Start date" error="A date must be entered" sqref="G14:G38" xr:uid="{7FD823F2-FBA5-48DB-B2EB-64C961858337}">
      <formula1>43282</formula1>
      <formula2>54999</formula2>
    </dataValidation>
    <dataValidation type="date" allowBlank="1" showInputMessage="1" showErrorMessage="1" errorTitle="End date" error="A date must be entered" sqref="H14:H38" xr:uid="{AC5EE459-5207-4C84-B76F-8E6DCAD93E8E}">
      <formula1>43282</formula1>
      <formula2>54999</formula2>
    </dataValidation>
    <dataValidation type="decimal" allowBlank="1" showInputMessage="1" showErrorMessage="1" errorTitle="Amount approved" error="Must be a number/amount" sqref="J14:J38" xr:uid="{E90DDDD6-8E54-4299-829C-E90454529071}">
      <formula1>0</formula1>
      <formula2>10000000</formula2>
    </dataValidation>
    <dataValidation type="decimal" allowBlank="1" showInputMessage="1" showErrorMessage="1" errorTitle="Amount expended" error="Must be a number/amount" sqref="K14:K38" xr:uid="{16E83B96-3686-4E03-9D27-018F5FBED0FC}">
      <formula1>0</formula1>
      <formula2>10000000</formula2>
    </dataValidation>
    <dataValidation type="date" allowBlank="1" showInputMessage="1" showErrorMessage="1" errorTitle="date approved" error="Must be a date" sqref="E14" xr:uid="{126E3733-20B2-4B7C-923D-767D7E051701}">
      <formula1>43282</formula1>
      <formula2>54999</formula2>
    </dataValidation>
  </dataValidations>
  <hyperlinks>
    <hyperlink ref="A4" location="'Specialist contracted Acquittal'!A8" display="Instructions" xr:uid="{85F7C652-BE41-4EE0-8295-9CB31656E61A}"/>
    <hyperlink ref="A5" location="'Special Contracted Acquittal'!A13" display="Specialist acquittal table" xr:uid="{686DF333-FFBE-4018-B23D-AC5792F8C8A2}"/>
    <hyperlink ref="A6" location="'Specialist contracted Acquittal'!D3" display="Totals" xr:uid="{E7164ED9-FCEB-469C-965A-1145287EFD21}"/>
  </hyperlinks>
  <pageMargins left="0.25" right="0.25" top="0.75" bottom="0.75" header="0.3" footer="0.3"/>
  <pageSetup paperSize="8" scale="55" fitToHeight="0" orientation="landscape" r:id="rId1"/>
  <headerFooter>
    <oddFooter>&amp;C&amp;1#&amp;"Arial Black"&amp;10&amp;K000000OFFICIAL</oddFooter>
  </headerFooter>
  <tableParts count="2">
    <tablePart r:id="rId2"/>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error="Select from drop down options" xr:uid="{81F462B8-5141-4160-851E-39655C83F5D2}">
          <x14:formula1>
            <xm:f>'Drop down options'!$A$26:$A$27</xm:f>
          </x14:formula1>
          <xm:sqref>I14:I38</xm:sqref>
        </x14:dataValidation>
        <x14:dataValidation type="list" allowBlank="1" showInputMessage="1" showErrorMessage="1" errorTitle="Outcome Area" error="Select from drop down options" xr:uid="{A9EAC440-95ED-48AF-BC7B-9221DA59FE00}">
          <x14:formula1>
            <xm:f>'Drop down options'!$A$46:$A$63</xm:f>
          </x14:formula1>
          <xm:sqref>O14:O38</xm:sqref>
        </x14:dataValidation>
        <x14:dataValidation type="list" allowBlank="1" showInputMessage="1" showErrorMessage="1" xr:uid="{9B2E6540-E73E-46CE-8147-73AAB70E2081}">
          <x14:formula1>
            <xm:f>'Drop down options'!$D$5:$D$22</xm:f>
          </x14:formula1>
          <xm:sqref>D14:D38</xm:sqref>
        </x14:dataValidation>
        <x14:dataValidation type="list" allowBlank="1" showInputMessage="1" showErrorMessage="1" xr:uid="{B4217D86-4561-4CFA-8D13-95F5604BD1F8}">
          <x14:formula1>
            <xm:f>'Drop down options'!$C$5:$C$20</xm:f>
          </x14:formula1>
          <xm:sqref>A14:A38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7E11-CFDA-4F56-9636-0732C79A1EF1}">
  <sheetPr codeName="Sheet6">
    <tabColor theme="8" tint="0.59999389629810485"/>
    <pageSetUpPr fitToPage="1"/>
  </sheetPr>
  <dimension ref="A1:P116"/>
  <sheetViews>
    <sheetView topLeftCell="A66" zoomScale="70" zoomScaleNormal="70" workbookViewId="0">
      <selection activeCell="A88" sqref="A88"/>
    </sheetView>
  </sheetViews>
  <sheetFormatPr defaultColWidth="9.140625" defaultRowHeight="12.75" x14ac:dyDescent="0.2"/>
  <cols>
    <col min="1" max="1" width="54.28515625" customWidth="1"/>
    <col min="2" max="2" width="32.7109375" customWidth="1"/>
    <col min="3" max="3" width="26.5703125" customWidth="1"/>
    <col min="4" max="4" width="26.7109375" customWidth="1"/>
    <col min="5" max="5" width="30.85546875" customWidth="1"/>
    <col min="6" max="7" width="22.140625" customWidth="1"/>
    <col min="8" max="8" width="13.85546875" bestFit="1" customWidth="1"/>
  </cols>
  <sheetData>
    <row r="1" spans="1:15" ht="28.5" thickBot="1" x14ac:dyDescent="0.45">
      <c r="A1" s="97" t="s">
        <v>145</v>
      </c>
      <c r="B1" s="98"/>
      <c r="C1" s="98"/>
      <c r="D1" s="98"/>
      <c r="E1" s="98"/>
      <c r="F1" s="98"/>
      <c r="G1" s="98"/>
      <c r="H1" s="98"/>
      <c r="I1" s="98"/>
      <c r="J1" s="98"/>
      <c r="K1" s="98"/>
      <c r="L1" s="98"/>
      <c r="M1" s="98"/>
      <c r="N1" s="98"/>
      <c r="O1" s="98"/>
    </row>
    <row r="2" spans="1:15" ht="23.25" x14ac:dyDescent="0.35">
      <c r="A2" s="131" t="s">
        <v>146</v>
      </c>
      <c r="B2" s="39"/>
      <c r="C2" s="39"/>
      <c r="D2" s="39"/>
      <c r="E2" s="39"/>
      <c r="F2" s="39"/>
      <c r="G2" s="39"/>
      <c r="H2" s="39"/>
      <c r="I2" s="39"/>
      <c r="J2" s="39"/>
      <c r="K2" s="39"/>
      <c r="L2" s="39"/>
      <c r="M2" s="39"/>
      <c r="N2" s="39"/>
      <c r="O2" s="39"/>
    </row>
    <row r="3" spans="1:15" x14ac:dyDescent="0.2">
      <c r="B3" s="99"/>
      <c r="D3" s="39"/>
      <c r="E3" s="39"/>
      <c r="F3" s="39"/>
      <c r="G3" s="39"/>
      <c r="H3" s="39"/>
      <c r="I3" s="39"/>
      <c r="J3" s="39"/>
      <c r="K3" s="39"/>
      <c r="L3" s="39"/>
      <c r="M3" s="39"/>
      <c r="N3" s="39"/>
      <c r="O3" s="39"/>
    </row>
    <row r="4" spans="1:15" ht="27.75" x14ac:dyDescent="0.4">
      <c r="A4" s="65"/>
      <c r="B4" s="100" t="s">
        <v>147</v>
      </c>
      <c r="C4" s="76" t="str">
        <f>'Funding Allocations'!C5</f>
        <v>2023-24</v>
      </c>
      <c r="D4" s="39"/>
      <c r="E4" s="39"/>
      <c r="F4" s="39"/>
      <c r="G4" s="39"/>
      <c r="H4" s="39"/>
      <c r="I4" s="39"/>
      <c r="J4" s="39"/>
      <c r="K4" s="39"/>
      <c r="L4" s="39"/>
      <c r="M4" s="39"/>
      <c r="N4" s="39"/>
      <c r="O4" s="39"/>
    </row>
    <row r="5" spans="1:15" ht="23.25" customHeight="1" x14ac:dyDescent="0.25">
      <c r="B5" s="100" t="s">
        <v>148</v>
      </c>
      <c r="C5" s="76">
        <f>'Funding Allocations'!C6</f>
        <v>0</v>
      </c>
    </row>
    <row r="6" spans="1:15" s="67" customFormat="1" ht="27.75" customHeight="1" x14ac:dyDescent="0.25">
      <c r="A6" s="172" t="s">
        <v>149</v>
      </c>
      <c r="B6" s="101"/>
      <c r="H6" s="39"/>
      <c r="I6" s="39"/>
    </row>
    <row r="7" spans="1:15" s="67" customFormat="1" ht="21" customHeight="1" x14ac:dyDescent="0.25">
      <c r="A7" s="77"/>
      <c r="B7" s="124" t="s">
        <v>41</v>
      </c>
      <c r="C7" s="124" t="s">
        <v>43</v>
      </c>
      <c r="D7" s="78"/>
      <c r="E7" s="78"/>
      <c r="H7" s="39"/>
      <c r="I7" s="39"/>
    </row>
    <row r="8" spans="1:15" s="67" customFormat="1" ht="45.75" customHeight="1" x14ac:dyDescent="0.25">
      <c r="A8" s="77"/>
      <c r="B8" s="171">
        <f>'Funding Allocations'!C8</f>
        <v>0</v>
      </c>
      <c r="C8" s="171">
        <f>'Funding Allocations'!C9</f>
        <v>0</v>
      </c>
      <c r="D8" s="125" t="s">
        <v>98</v>
      </c>
      <c r="E8" s="126" t="s">
        <v>150</v>
      </c>
      <c r="H8" s="39"/>
      <c r="I8" s="39"/>
    </row>
    <row r="9" spans="1:15" s="67" customFormat="1" ht="37.5" customHeight="1" x14ac:dyDescent="0.2">
      <c r="A9" s="102" t="s">
        <v>151</v>
      </c>
      <c r="B9" s="127">
        <f>SUMIFS(_Funding[Funding],_Funding[Area 
 (Reflects SAMS Cost Centre)],ANALYSIS!B$8)</f>
        <v>0</v>
      </c>
      <c r="C9" s="127">
        <f>SUMIFS(_Funding[Name of program flexible funding allocations are attached to
- select all that apply, one funding source and area per line],_Funding[Funding],ANALYSIS!C$8)</f>
        <v>0</v>
      </c>
      <c r="D9" s="103">
        <f>SUM(_Funding[Funding])</f>
        <v>0</v>
      </c>
      <c r="E9" s="123">
        <f>D9-(C9+B9)</f>
        <v>0</v>
      </c>
      <c r="H9" s="39"/>
      <c r="I9" s="39"/>
    </row>
    <row r="10" spans="1:15" s="67" customFormat="1" ht="37.5" customHeight="1" x14ac:dyDescent="0.2">
      <c r="A10" s="102" t="s">
        <v>152</v>
      </c>
      <c r="B10" s="127">
        <f>SUMIFS(TableAquittal[Amount expended to date 
MANDATORY FIELD],TableAquittal[Local Area of family
(drop down)],ANALYSIS!B$8)</f>
        <v>0</v>
      </c>
      <c r="C10" s="127">
        <f>SUMIFS(TableAquittal[Amount expended to date 
MANDATORY FIELD],TableAquittal[Local Area of family
(drop down)],ANALYSIS!C$8)</f>
        <v>0</v>
      </c>
      <c r="D10" s="103">
        <f>SUM(TableAquittal[Amount expended to date 
MANDATORY FIELD])</f>
        <v>0</v>
      </c>
      <c r="E10" s="123">
        <f t="shared" ref="E10:E13" si="0">D10-(C10+B10)</f>
        <v>0</v>
      </c>
      <c r="H10" s="39"/>
      <c r="I10" s="39"/>
    </row>
    <row r="11" spans="1:15" s="67" customFormat="1" ht="37.5" customHeight="1" x14ac:dyDescent="0.2">
      <c r="A11" s="102" t="s">
        <v>153</v>
      </c>
      <c r="B11" s="127">
        <f>SUMIFS(TableAquittal17[Amount expended to date 
MANDATORY FIELD],TableAquittal17[[Area of the position or inititive ]],ANALYSIS!B8)</f>
        <v>0</v>
      </c>
      <c r="C11" s="127">
        <f>SUMIFS(TableAquittal17[Amount expended to date 
MANDATORY FIELD],TableAquittal17[[Area of the position or inititive ]],ANALYSIS!C8)</f>
        <v>0</v>
      </c>
      <c r="D11" s="103">
        <f>SUM(TableAquittal17[Amount expended to date 
MANDATORY FIELD])</f>
        <v>0</v>
      </c>
      <c r="E11" s="123">
        <f t="shared" si="0"/>
        <v>0</v>
      </c>
      <c r="H11" s="39"/>
      <c r="I11" s="39"/>
    </row>
    <row r="12" spans="1:15" s="67" customFormat="1" ht="37.5" customHeight="1" x14ac:dyDescent="0.2">
      <c r="A12" s="102" t="s">
        <v>154</v>
      </c>
      <c r="B12" s="127">
        <f>B11+B10</f>
        <v>0</v>
      </c>
      <c r="C12" s="127">
        <f>C11+C10</f>
        <v>0</v>
      </c>
      <c r="D12" s="103">
        <f>SUM(D10:D11)</f>
        <v>0</v>
      </c>
      <c r="E12" s="123">
        <f t="shared" si="0"/>
        <v>0</v>
      </c>
      <c r="H12" s="39"/>
      <c r="I12" s="39"/>
    </row>
    <row r="13" spans="1:15" s="67" customFormat="1" ht="37.5" customHeight="1" x14ac:dyDescent="0.2">
      <c r="A13" s="102" t="s">
        <v>155</v>
      </c>
      <c r="B13" s="127">
        <f>B9-B12</f>
        <v>0</v>
      </c>
      <c r="C13" s="127">
        <f>C9-C12</f>
        <v>0</v>
      </c>
      <c r="D13" s="104">
        <f>D9-D12</f>
        <v>0</v>
      </c>
      <c r="E13" s="123">
        <f t="shared" si="0"/>
        <v>0</v>
      </c>
      <c r="H13" s="39"/>
      <c r="I13" s="39"/>
    </row>
    <row r="14" spans="1:15" s="67" customFormat="1" ht="37.5" customHeight="1" x14ac:dyDescent="0.2">
      <c r="A14" s="102" t="s">
        <v>156</v>
      </c>
      <c r="B14" s="128" t="e">
        <f>B13/B9</f>
        <v>#DIV/0!</v>
      </c>
      <c r="C14" s="128" t="e">
        <f>C13/C9</f>
        <v>#DIV/0!</v>
      </c>
      <c r="D14" s="105" t="e">
        <f>D13/D9</f>
        <v>#DIV/0!</v>
      </c>
      <c r="E14" s="79"/>
      <c r="H14" s="39"/>
      <c r="I14" s="39"/>
    </row>
    <row r="15" spans="1:15" s="67" customFormat="1" ht="44.25" customHeight="1" x14ac:dyDescent="0.25">
      <c r="B15" s="72"/>
      <c r="H15" s="39"/>
      <c r="I15" s="39"/>
    </row>
    <row r="16" spans="1:15" s="67" customFormat="1" ht="15.75" customHeight="1" x14ac:dyDescent="0.25">
      <c r="A16" s="172" t="s">
        <v>244</v>
      </c>
      <c r="B16" s="72"/>
      <c r="H16" s="39"/>
      <c r="I16" s="39"/>
    </row>
    <row r="17" spans="1:9" s="67" customFormat="1" ht="56.25" customHeight="1" x14ac:dyDescent="0.2">
      <c r="A17" s="156" t="s">
        <v>157</v>
      </c>
      <c r="B17" s="155" t="s">
        <v>158</v>
      </c>
      <c r="C17" s="157" t="s">
        <v>159</v>
      </c>
      <c r="D17" s="157" t="s">
        <v>160</v>
      </c>
      <c r="E17" s="157" t="s">
        <v>161</v>
      </c>
      <c r="H17" s="39"/>
      <c r="I17" s="39"/>
    </row>
    <row r="18" spans="1:9" s="67" customFormat="1" ht="15.75" customHeight="1" x14ac:dyDescent="0.25">
      <c r="A18" s="156">
        <v>7</v>
      </c>
      <c r="B18" s="158" t="s">
        <v>162</v>
      </c>
      <c r="C18" s="162">
        <f>SUMIFS(TableAquittal[Amount expended to date 
MANDATORY FIELD],TableAquittal[Month (auto - fills) ],ANALYSIS!A18)</f>
        <v>0</v>
      </c>
      <c r="D18" s="163">
        <f>SUMIFS(TableAquittal17[Amount expended to date 
MANDATORY FIELD],TableAquittal17[Month (auto - fills)],ANALYSIS!A18)</f>
        <v>0</v>
      </c>
      <c r="E18" s="163">
        <f>SUM(D18,C18)</f>
        <v>0</v>
      </c>
      <c r="H18" s="39"/>
      <c r="I18" s="39"/>
    </row>
    <row r="19" spans="1:9" s="67" customFormat="1" ht="15.75" customHeight="1" x14ac:dyDescent="0.25">
      <c r="A19" s="156">
        <v>8</v>
      </c>
      <c r="B19" s="158" t="s">
        <v>163</v>
      </c>
      <c r="C19" s="162">
        <f>SUMIFS(TableAquittal[Amount expended to date 
MANDATORY FIELD],TableAquittal[Month (auto - fills) ],ANALYSIS!A19)</f>
        <v>0</v>
      </c>
      <c r="D19" s="163">
        <f>SUMIFS(TableAquittal17[Amount expended to date 
MANDATORY FIELD],TableAquittal17[Month (auto - fills)],ANALYSIS!A19)</f>
        <v>0</v>
      </c>
      <c r="E19" s="163">
        <f t="shared" ref="E19:E30" si="1">SUM(D19,C19)</f>
        <v>0</v>
      </c>
      <c r="H19" s="39"/>
      <c r="I19" s="39"/>
    </row>
    <row r="20" spans="1:9" s="67" customFormat="1" ht="15.75" customHeight="1" x14ac:dyDescent="0.25">
      <c r="A20" s="156">
        <v>9</v>
      </c>
      <c r="B20" s="158" t="s">
        <v>164</v>
      </c>
      <c r="C20" s="162">
        <f>SUMIFS(TableAquittal[Amount expended to date 
MANDATORY FIELD],TableAquittal[Month (auto - fills) ],ANALYSIS!A20)</f>
        <v>0</v>
      </c>
      <c r="D20" s="163">
        <f>SUMIFS(TableAquittal17[Amount expended to date 
MANDATORY FIELD],TableAquittal17[Month (auto - fills)],ANALYSIS!A20)</f>
        <v>0</v>
      </c>
      <c r="E20" s="163">
        <f t="shared" si="1"/>
        <v>0</v>
      </c>
      <c r="H20" s="39"/>
      <c r="I20" s="39"/>
    </row>
    <row r="21" spans="1:9" s="67" customFormat="1" ht="15.75" customHeight="1" x14ac:dyDescent="0.25">
      <c r="A21" s="156">
        <v>10</v>
      </c>
      <c r="B21" s="158" t="s">
        <v>165</v>
      </c>
      <c r="C21" s="162">
        <f>SUMIFS(TableAquittal[Amount expended to date 
MANDATORY FIELD],TableAquittal[Month (auto - fills) ],ANALYSIS!A21)</f>
        <v>0</v>
      </c>
      <c r="D21" s="163">
        <f>SUMIFS(TableAquittal17[Amount expended to date 
MANDATORY FIELD],TableAquittal17[Month (auto - fills)],ANALYSIS!A21)</f>
        <v>0</v>
      </c>
      <c r="E21" s="163">
        <f t="shared" si="1"/>
        <v>0</v>
      </c>
      <c r="H21" s="39"/>
      <c r="I21" s="39"/>
    </row>
    <row r="22" spans="1:9" s="67" customFormat="1" ht="15.75" customHeight="1" x14ac:dyDescent="0.25">
      <c r="A22" s="156">
        <v>11</v>
      </c>
      <c r="B22" s="158" t="s">
        <v>166</v>
      </c>
      <c r="C22" s="162">
        <f>SUMIFS(TableAquittal[Amount expended to date 
MANDATORY FIELD],TableAquittal[Month (auto - fills) ],ANALYSIS!A22)</f>
        <v>0</v>
      </c>
      <c r="D22" s="163">
        <f>SUMIFS(TableAquittal17[Amount expended to date 
MANDATORY FIELD],TableAquittal17[Month (auto - fills)],ANALYSIS!A22)</f>
        <v>0</v>
      </c>
      <c r="E22" s="163">
        <f t="shared" si="1"/>
        <v>0</v>
      </c>
      <c r="H22" s="39"/>
      <c r="I22" s="39"/>
    </row>
    <row r="23" spans="1:9" s="67" customFormat="1" ht="15.75" customHeight="1" x14ac:dyDescent="0.25">
      <c r="A23" s="156">
        <v>12</v>
      </c>
      <c r="B23" s="158" t="s">
        <v>167</v>
      </c>
      <c r="C23" s="162">
        <f>SUMIFS(TableAquittal[Amount expended to date 
MANDATORY FIELD],TableAquittal[Month (auto - fills) ],ANALYSIS!A23)</f>
        <v>0</v>
      </c>
      <c r="D23" s="163">
        <f>SUMIFS(TableAquittal17[Amount expended to date 
MANDATORY FIELD],TableAquittal17[Month (auto - fills)],ANALYSIS!A23)</f>
        <v>0</v>
      </c>
      <c r="E23" s="163">
        <f t="shared" si="1"/>
        <v>0</v>
      </c>
      <c r="H23" s="39"/>
      <c r="I23" s="39"/>
    </row>
    <row r="24" spans="1:9" s="67" customFormat="1" ht="18" x14ac:dyDescent="0.25">
      <c r="A24" s="156">
        <v>1</v>
      </c>
      <c r="B24" s="158" t="s">
        <v>168</v>
      </c>
      <c r="C24" s="162">
        <f>SUMIFS(TableAquittal[Amount expended to date 
MANDATORY FIELD],TableAquittal[Month (auto - fills) ],ANALYSIS!A24)</f>
        <v>0</v>
      </c>
      <c r="D24" s="163">
        <f>SUMIFS(TableAquittal17[Amount expended to date 
MANDATORY FIELD],TableAquittal17[Month (auto - fills)],ANALYSIS!A24)</f>
        <v>0</v>
      </c>
      <c r="E24" s="163">
        <f t="shared" si="1"/>
        <v>0</v>
      </c>
      <c r="H24" s="39"/>
      <c r="I24" s="39"/>
    </row>
    <row r="25" spans="1:9" s="67" customFormat="1" ht="18" x14ac:dyDescent="0.25">
      <c r="A25" s="156">
        <v>2</v>
      </c>
      <c r="B25" s="158" t="s">
        <v>169</v>
      </c>
      <c r="C25" s="162">
        <f>SUMIFS(TableAquittal[Amount expended to date 
MANDATORY FIELD],TableAquittal[Month (auto - fills) ],ANALYSIS!A25)</f>
        <v>0</v>
      </c>
      <c r="D25" s="163">
        <f>SUMIFS(TableAquittal17[Amount expended to date 
MANDATORY FIELD],TableAquittal17[Month (auto - fills)],ANALYSIS!A25)</f>
        <v>0</v>
      </c>
      <c r="E25" s="163">
        <f t="shared" si="1"/>
        <v>0</v>
      </c>
      <c r="H25" s="39"/>
      <c r="I25" s="39"/>
    </row>
    <row r="26" spans="1:9" s="67" customFormat="1" ht="18" x14ac:dyDescent="0.25">
      <c r="A26" s="156">
        <v>3</v>
      </c>
      <c r="B26" s="158" t="s">
        <v>170</v>
      </c>
      <c r="C26" s="162">
        <f>SUMIFS(TableAquittal[Amount expended to date 
MANDATORY FIELD],TableAquittal[Month (auto - fills) ],ANALYSIS!A26)</f>
        <v>0</v>
      </c>
      <c r="D26" s="163">
        <f>SUMIFS(TableAquittal17[Amount expended to date 
MANDATORY FIELD],TableAquittal17[Month (auto - fills)],ANALYSIS!A26)</f>
        <v>0</v>
      </c>
      <c r="E26" s="163">
        <f t="shared" si="1"/>
        <v>0</v>
      </c>
      <c r="H26" s="39"/>
      <c r="I26" s="39"/>
    </row>
    <row r="27" spans="1:9" s="67" customFormat="1" ht="18" x14ac:dyDescent="0.25">
      <c r="A27" s="156">
        <v>4</v>
      </c>
      <c r="B27" s="158" t="s">
        <v>171</v>
      </c>
      <c r="C27" s="162">
        <f>SUMIFS(TableAquittal[Amount expended to date 
MANDATORY FIELD],TableAquittal[Month (auto - fills) ],ANALYSIS!A27)</f>
        <v>0</v>
      </c>
      <c r="D27" s="163">
        <f>SUMIFS(TableAquittal17[Amount expended to date 
MANDATORY FIELD],TableAquittal17[Month (auto - fills)],ANALYSIS!A27)</f>
        <v>0</v>
      </c>
      <c r="E27" s="163">
        <f t="shared" si="1"/>
        <v>0</v>
      </c>
      <c r="H27" s="39"/>
      <c r="I27" s="39"/>
    </row>
    <row r="28" spans="1:9" s="67" customFormat="1" ht="18" x14ac:dyDescent="0.25">
      <c r="A28" s="156">
        <v>5</v>
      </c>
      <c r="B28" s="158" t="s">
        <v>172</v>
      </c>
      <c r="C28" s="162">
        <f>SUMIFS(TableAquittal[Amount expended to date 
MANDATORY FIELD],TableAquittal[Month (auto - fills) ],ANALYSIS!A28)</f>
        <v>0</v>
      </c>
      <c r="D28" s="163">
        <f>SUMIFS(TableAquittal17[Amount expended to date 
MANDATORY FIELD],TableAquittal17[Month (auto - fills)],ANALYSIS!A28)</f>
        <v>0</v>
      </c>
      <c r="E28" s="163">
        <f t="shared" si="1"/>
        <v>0</v>
      </c>
      <c r="H28" s="39"/>
      <c r="I28" s="39"/>
    </row>
    <row r="29" spans="1:9" s="67" customFormat="1" ht="18" x14ac:dyDescent="0.25">
      <c r="A29" s="156">
        <v>6</v>
      </c>
      <c r="B29" s="159" t="s">
        <v>173</v>
      </c>
      <c r="C29" s="164">
        <f>SUMIFS(TableAquittal[Amount expended to date 
MANDATORY FIELD],TableAquittal[Month (auto - fills) ],ANALYSIS!A29)</f>
        <v>0</v>
      </c>
      <c r="D29" s="163">
        <f>SUMIFS(TableAquittal17[Amount expended to date 
MANDATORY FIELD],TableAquittal17[Month (auto - fills)],ANALYSIS!A29)</f>
        <v>0</v>
      </c>
      <c r="E29" s="163">
        <f t="shared" si="1"/>
        <v>0</v>
      </c>
      <c r="H29" s="39"/>
      <c r="I29" s="39"/>
    </row>
    <row r="30" spans="1:9" s="67" customFormat="1" ht="18" x14ac:dyDescent="0.25">
      <c r="B30" s="160" t="s">
        <v>50</v>
      </c>
      <c r="C30" s="165">
        <f>SUM(C18:C29)</f>
        <v>0</v>
      </c>
      <c r="D30" s="165">
        <f>SUM(D18:D29)</f>
        <v>0</v>
      </c>
      <c r="E30" s="163">
        <f t="shared" si="1"/>
        <v>0</v>
      </c>
      <c r="H30" s="39"/>
      <c r="I30" s="39"/>
    </row>
    <row r="31" spans="1:9" s="67" customFormat="1" ht="15" x14ac:dyDescent="0.25">
      <c r="B31" s="72"/>
      <c r="H31" s="39"/>
      <c r="I31" s="39"/>
    </row>
    <row r="32" spans="1:9" s="67" customFormat="1" ht="15" x14ac:dyDescent="0.25">
      <c r="B32" s="72"/>
      <c r="H32" s="39"/>
      <c r="I32" s="39"/>
    </row>
    <row r="33" spans="1:9" s="67" customFormat="1" ht="15" x14ac:dyDescent="0.25">
      <c r="B33" s="72"/>
      <c r="H33" s="39"/>
      <c r="I33" s="39"/>
    </row>
    <row r="34" spans="1:9" s="67" customFormat="1" ht="15" x14ac:dyDescent="0.25">
      <c r="B34" s="72"/>
      <c r="H34" s="39"/>
      <c r="I34" s="39"/>
    </row>
    <row r="35" spans="1:9" s="67" customFormat="1" ht="15" x14ac:dyDescent="0.25">
      <c r="B35" s="72"/>
      <c r="H35" s="39"/>
      <c r="I35" s="39"/>
    </row>
    <row r="36" spans="1:9" s="67" customFormat="1" ht="15" x14ac:dyDescent="0.25">
      <c r="B36" s="72"/>
      <c r="H36" s="39"/>
      <c r="I36" s="39"/>
    </row>
    <row r="37" spans="1:9" s="67" customFormat="1" ht="18" x14ac:dyDescent="0.25">
      <c r="A37" s="172" t="s">
        <v>243</v>
      </c>
      <c r="B37" s="20"/>
      <c r="C37" s="20"/>
      <c r="H37" s="39"/>
      <c r="I37" s="39"/>
    </row>
    <row r="38" spans="1:9" s="67" customFormat="1" ht="54" x14ac:dyDescent="0.2">
      <c r="A38" s="102" t="s">
        <v>174</v>
      </c>
      <c r="B38" s="102" t="s">
        <v>175</v>
      </c>
      <c r="C38" s="102" t="s">
        <v>176</v>
      </c>
      <c r="H38" s="39"/>
      <c r="I38" s="39"/>
    </row>
    <row r="39" spans="1:9" s="67" customFormat="1" ht="18" x14ac:dyDescent="0.25">
      <c r="A39" s="21" t="s">
        <v>177</v>
      </c>
      <c r="B39" s="22">
        <f>SUMIFS(TableAquittal[Amount expended to date 
MANDATORY FIELD],TableAquittal[Outcome area allocation relates to (select from dropdown)],Table7[[#This Row],[
Outcome Area]])</f>
        <v>0</v>
      </c>
      <c r="C39" s="23" t="e">
        <f t="shared" ref="C39:C57" si="2">B39/$B$58</f>
        <v>#DIV/0!</v>
      </c>
      <c r="H39" s="39"/>
      <c r="I39" s="39"/>
    </row>
    <row r="40" spans="1:9" s="67" customFormat="1" ht="18" x14ac:dyDescent="0.25">
      <c r="A40" s="21" t="s">
        <v>178</v>
      </c>
      <c r="B40" s="22">
        <f>SUMIFS(TableAquittal[Amount expended to date 
MANDATORY FIELD],TableAquittal[Outcome area allocation relates to (select from dropdown)],Table7[[#This Row],[
Outcome Area]])</f>
        <v>0</v>
      </c>
      <c r="C40" s="23" t="e">
        <f t="shared" si="2"/>
        <v>#DIV/0!</v>
      </c>
      <c r="H40" s="39"/>
      <c r="I40" s="39"/>
    </row>
    <row r="41" spans="1:9" s="67" customFormat="1" ht="18" x14ac:dyDescent="0.25">
      <c r="A41" s="21" t="s">
        <v>179</v>
      </c>
      <c r="B41" s="22">
        <f>SUMIFS(TableAquittal[Amount expended to date 
MANDATORY FIELD],TableAquittal[Outcome area allocation relates to (select from dropdown)],Table7[[#This Row],[
Outcome Area]])</f>
        <v>0</v>
      </c>
      <c r="C41" s="23" t="e">
        <f t="shared" si="2"/>
        <v>#DIV/0!</v>
      </c>
      <c r="H41" s="39"/>
      <c r="I41" s="39"/>
    </row>
    <row r="42" spans="1:9" s="67" customFormat="1" ht="18" x14ac:dyDescent="0.25">
      <c r="A42" s="21" t="s">
        <v>180</v>
      </c>
      <c r="B42" s="22">
        <f>SUMIFS(TableAquittal[Amount expended to date 
MANDATORY FIELD],TableAquittal[Outcome area allocation relates to (select from dropdown)],Table7[[#This Row],[
Outcome Area]])</f>
        <v>0</v>
      </c>
      <c r="C42" s="23" t="e">
        <f t="shared" si="2"/>
        <v>#DIV/0!</v>
      </c>
      <c r="H42" s="39"/>
      <c r="I42" s="39"/>
    </row>
    <row r="43" spans="1:9" s="67" customFormat="1" ht="18" x14ac:dyDescent="0.25">
      <c r="A43" s="21" t="s">
        <v>181</v>
      </c>
      <c r="B43" s="22">
        <f>SUMIFS(TableAquittal[Amount expended to date 
MANDATORY FIELD],TableAquittal[Outcome area allocation relates to (select from dropdown)],Table7[[#This Row],[
Outcome Area]])</f>
        <v>0</v>
      </c>
      <c r="C43" s="23" t="e">
        <f t="shared" si="2"/>
        <v>#DIV/0!</v>
      </c>
      <c r="H43" s="39"/>
      <c r="I43" s="39"/>
    </row>
    <row r="44" spans="1:9" s="67" customFormat="1" ht="18" x14ac:dyDescent="0.25">
      <c r="A44" s="21" t="s">
        <v>182</v>
      </c>
      <c r="B44" s="22">
        <f>SUMIFS(TableAquittal[Amount expended to date 
MANDATORY FIELD],TableAquittal[Outcome area allocation relates to (select from dropdown)],Table7[[#This Row],[
Outcome Area]])</f>
        <v>0</v>
      </c>
      <c r="C44" s="23" t="e">
        <f t="shared" si="2"/>
        <v>#DIV/0!</v>
      </c>
      <c r="H44" s="39"/>
      <c r="I44" s="39"/>
    </row>
    <row r="45" spans="1:9" s="67" customFormat="1" ht="18" x14ac:dyDescent="0.25">
      <c r="A45" s="21" t="s">
        <v>183</v>
      </c>
      <c r="B45" s="22">
        <f>SUMIFS(TableAquittal[Amount expended to date 
MANDATORY FIELD],TableAquittal[Outcome area allocation relates to (select from dropdown)],Table7[[#This Row],[
Outcome Area]])</f>
        <v>0</v>
      </c>
      <c r="C45" s="23" t="e">
        <f t="shared" si="2"/>
        <v>#DIV/0!</v>
      </c>
      <c r="H45" s="39"/>
      <c r="I45" s="39"/>
    </row>
    <row r="46" spans="1:9" s="67" customFormat="1" ht="18" x14ac:dyDescent="0.25">
      <c r="A46" s="21" t="s">
        <v>184</v>
      </c>
      <c r="B46" s="22">
        <f>SUMIFS(TableAquittal[Amount expended to date 
MANDATORY FIELD],TableAquittal[Outcome area allocation relates to (select from dropdown)],Table7[[#This Row],[
Outcome Area]])</f>
        <v>0</v>
      </c>
      <c r="C46" s="23" t="e">
        <f t="shared" si="2"/>
        <v>#DIV/0!</v>
      </c>
      <c r="H46" s="39"/>
      <c r="I46" s="39"/>
    </row>
    <row r="47" spans="1:9" s="67" customFormat="1" ht="18" x14ac:dyDescent="0.25">
      <c r="A47" s="21" t="s">
        <v>185</v>
      </c>
      <c r="B47" s="22">
        <f>SUMIFS(TableAquittal[Amount expended to date 
MANDATORY FIELD],TableAquittal[Outcome area allocation relates to (select from dropdown)],Table7[[#This Row],[
Outcome Area]])</f>
        <v>0</v>
      </c>
      <c r="C47" s="23" t="e">
        <f t="shared" si="2"/>
        <v>#DIV/0!</v>
      </c>
      <c r="H47" s="39"/>
      <c r="I47" s="39"/>
    </row>
    <row r="48" spans="1:9" s="67" customFormat="1" ht="18" x14ac:dyDescent="0.25">
      <c r="A48" s="21" t="s">
        <v>186</v>
      </c>
      <c r="B48" s="22">
        <f>SUMIFS(TableAquittal[Amount expended to date 
MANDATORY FIELD],TableAquittal[Outcome area allocation relates to (select from dropdown)],Table7[[#This Row],[
Outcome Area]])</f>
        <v>0</v>
      </c>
      <c r="C48" s="23" t="e">
        <f t="shared" si="2"/>
        <v>#DIV/0!</v>
      </c>
      <c r="H48" s="39"/>
      <c r="I48" s="39"/>
    </row>
    <row r="49" spans="1:16" s="67" customFormat="1" ht="18" x14ac:dyDescent="0.25">
      <c r="A49" s="21" t="s">
        <v>187</v>
      </c>
      <c r="B49" s="22">
        <f>SUMIFS(TableAquittal[Amount expended to date 
MANDATORY FIELD],TableAquittal[Outcome area allocation relates to (select from dropdown)],Table7[[#This Row],[
Outcome Area]])</f>
        <v>0</v>
      </c>
      <c r="C49" s="23" t="e">
        <f t="shared" si="2"/>
        <v>#DIV/0!</v>
      </c>
      <c r="H49" s="39"/>
      <c r="I49" s="39"/>
    </row>
    <row r="50" spans="1:16" s="67" customFormat="1" ht="18" x14ac:dyDescent="0.25">
      <c r="A50" s="21" t="s">
        <v>188</v>
      </c>
      <c r="B50" s="22">
        <f>SUMIFS(TableAquittal[Amount expended to date 
MANDATORY FIELD],TableAquittal[Outcome area allocation relates to (select from dropdown)],Table7[[#This Row],[
Outcome Area]])</f>
        <v>0</v>
      </c>
      <c r="C50" s="23" t="e">
        <f t="shared" si="2"/>
        <v>#DIV/0!</v>
      </c>
      <c r="H50" s="39"/>
      <c r="I50" s="39"/>
    </row>
    <row r="51" spans="1:16" s="67" customFormat="1" ht="18" x14ac:dyDescent="0.25">
      <c r="A51" s="21" t="s">
        <v>189</v>
      </c>
      <c r="B51" s="22">
        <f>SUMIFS(TableAquittal[Amount expended to date 
MANDATORY FIELD],TableAquittal[Outcome area allocation relates to (select from dropdown)],Table7[[#This Row],[
Outcome Area]])</f>
        <v>0</v>
      </c>
      <c r="C51" s="23" t="e">
        <f t="shared" si="2"/>
        <v>#DIV/0!</v>
      </c>
      <c r="H51" s="39"/>
      <c r="I51" s="39"/>
    </row>
    <row r="52" spans="1:16" s="67" customFormat="1" ht="18" x14ac:dyDescent="0.25">
      <c r="A52" s="21" t="s">
        <v>190</v>
      </c>
      <c r="B52" s="22">
        <f>SUMIFS(TableAquittal[Amount expended to date 
MANDATORY FIELD],TableAquittal[Outcome area allocation relates to (select from dropdown)],Table7[[#This Row],[
Outcome Area]])</f>
        <v>0</v>
      </c>
      <c r="C52" s="23" t="e">
        <f t="shared" si="2"/>
        <v>#DIV/0!</v>
      </c>
      <c r="D52" s="20"/>
      <c r="E52" s="8"/>
      <c r="H52" s="39"/>
      <c r="I52" s="39"/>
    </row>
    <row r="53" spans="1:16" ht="18" x14ac:dyDescent="0.25">
      <c r="A53" s="21" t="s">
        <v>191</v>
      </c>
      <c r="B53" s="22">
        <f>SUMIFS(TableAquittal[Amount expended to date 
MANDATORY FIELD],TableAquittal[Outcome area allocation relates to (select from dropdown)],Table7[[#This Row],[
Outcome Area]])</f>
        <v>0</v>
      </c>
      <c r="C53" s="23" t="e">
        <f t="shared" si="2"/>
        <v>#DIV/0!</v>
      </c>
      <c r="E53" s="8"/>
      <c r="O53" s="67"/>
      <c r="P53" s="67"/>
    </row>
    <row r="54" spans="1:16" ht="18" x14ac:dyDescent="0.25">
      <c r="A54" s="21" t="s">
        <v>192</v>
      </c>
      <c r="B54" s="22">
        <f>SUMIFS(TableAquittal[Amount expended to date 
MANDATORY FIELD],TableAquittal[Outcome area allocation relates to (select from dropdown)],Table7[[#This Row],[
Outcome Area]])</f>
        <v>0</v>
      </c>
      <c r="C54" s="23" t="e">
        <f t="shared" si="2"/>
        <v>#DIV/0!</v>
      </c>
      <c r="E54" s="8"/>
      <c r="O54" s="67"/>
      <c r="P54" s="67"/>
    </row>
    <row r="55" spans="1:16" ht="18" x14ac:dyDescent="0.25">
      <c r="A55" s="21" t="s">
        <v>193</v>
      </c>
      <c r="B55" s="22">
        <f>SUMIFS(TableAquittal[Amount expended to date 
MANDATORY FIELD],TableAquittal[Outcome area allocation relates to (select from dropdown)],Table7[[#This Row],[
Outcome Area]])</f>
        <v>0</v>
      </c>
      <c r="C55" s="23" t="e">
        <f t="shared" si="2"/>
        <v>#DIV/0!</v>
      </c>
      <c r="E55" s="8"/>
      <c r="O55" s="67"/>
      <c r="P55" s="67"/>
    </row>
    <row r="56" spans="1:16" ht="18" x14ac:dyDescent="0.25">
      <c r="A56" s="21" t="s">
        <v>194</v>
      </c>
      <c r="B56" s="22">
        <f>SUMIFS(TableAquittal[Amount expended to date 
MANDATORY FIELD],TableAquittal[Outcome area allocation relates to (select from dropdown)],Table7[[#This Row],[
Outcome Area]])</f>
        <v>0</v>
      </c>
      <c r="C56" s="23" t="e">
        <f t="shared" si="2"/>
        <v>#DIV/0!</v>
      </c>
      <c r="E56" s="8"/>
      <c r="O56" s="67"/>
      <c r="P56" s="67"/>
    </row>
    <row r="57" spans="1:16" ht="18.75" x14ac:dyDescent="0.3">
      <c r="A57" s="88" t="s">
        <v>195</v>
      </c>
      <c r="B57" s="22">
        <f>SUMIFS(TableAquittal[Amount expended to date 
MANDATORY FIELD],TableAquittal[Outcome area allocation relates to (select from dropdown)],"")</f>
        <v>0</v>
      </c>
      <c r="C57" s="23" t="e">
        <f t="shared" si="2"/>
        <v>#DIV/0!</v>
      </c>
      <c r="E57" s="8"/>
      <c r="O57" s="67"/>
      <c r="P57" s="67"/>
    </row>
    <row r="58" spans="1:16" ht="18" x14ac:dyDescent="0.25">
      <c r="A58" s="24" t="s">
        <v>92</v>
      </c>
      <c r="B58" s="25">
        <f>SUM(B39:B57)</f>
        <v>0</v>
      </c>
      <c r="C58" s="26"/>
      <c r="E58" s="8"/>
      <c r="O58" s="67"/>
      <c r="P58" s="67"/>
    </row>
    <row r="59" spans="1:16" ht="15" x14ac:dyDescent="0.2">
      <c r="A59" s="10"/>
      <c r="E59" s="8"/>
      <c r="O59" s="67"/>
      <c r="P59" s="67"/>
    </row>
    <row r="60" spans="1:16" ht="15" x14ac:dyDescent="0.2">
      <c r="A60" s="10"/>
      <c r="E60" s="8"/>
      <c r="O60" s="67"/>
      <c r="P60" s="67"/>
    </row>
    <row r="61" spans="1:16" ht="14.25" x14ac:dyDescent="0.2">
      <c r="A61" s="10"/>
      <c r="O61" s="67"/>
      <c r="P61" s="67"/>
    </row>
    <row r="62" spans="1:16" ht="18" x14ac:dyDescent="0.25">
      <c r="A62" s="10"/>
      <c r="B62" s="20"/>
      <c r="C62" s="20"/>
      <c r="D62" s="20"/>
      <c r="O62" s="67"/>
      <c r="P62" s="67"/>
    </row>
    <row r="63" spans="1:16" ht="18" x14ac:dyDescent="0.25">
      <c r="A63" s="10"/>
      <c r="B63" s="20"/>
      <c r="C63" s="20"/>
      <c r="D63" s="20"/>
      <c r="O63" s="67"/>
      <c r="P63" s="67"/>
    </row>
    <row r="64" spans="1:16" ht="18" x14ac:dyDescent="0.25">
      <c r="A64" s="172" t="s">
        <v>245</v>
      </c>
      <c r="B64" s="20"/>
      <c r="C64" s="20"/>
      <c r="O64" s="67"/>
      <c r="P64" s="67"/>
    </row>
    <row r="65" spans="1:16" ht="54" x14ac:dyDescent="0.2">
      <c r="A65" s="102" t="s">
        <v>196</v>
      </c>
      <c r="B65" s="102" t="s">
        <v>175</v>
      </c>
      <c r="C65" s="102" t="s">
        <v>176</v>
      </c>
      <c r="N65" s="67"/>
      <c r="O65" s="67"/>
    </row>
    <row r="66" spans="1:16" ht="26.25" customHeight="1" x14ac:dyDescent="0.25">
      <c r="A66" s="21" t="s">
        <v>197</v>
      </c>
      <c r="B66" s="22">
        <f>SUMIFS(TableAquittal[Amount expended to date 
MANDATORY FIELD],TableAquittal[[Purpose of allocation ]],Table8[[#This Row],[Purpose of Allocation ]])</f>
        <v>0</v>
      </c>
      <c r="C66" s="27" t="e">
        <f t="shared" ref="C66:C71" si="3">B66/$B$76</f>
        <v>#DIV/0!</v>
      </c>
      <c r="N66" s="67"/>
      <c r="O66" s="67"/>
    </row>
    <row r="67" spans="1:16" ht="18" x14ac:dyDescent="0.25">
      <c r="A67" s="21" t="s">
        <v>198</v>
      </c>
      <c r="B67" s="22">
        <f>SUMIFS(TableAquittal[Amount expended to date 
MANDATORY FIELD],TableAquittal[[Purpose of allocation ]],Table8[[#This Row],[Purpose of Allocation ]])</f>
        <v>0</v>
      </c>
      <c r="C67" s="27" t="e">
        <f t="shared" si="3"/>
        <v>#DIV/0!</v>
      </c>
      <c r="N67" s="67"/>
      <c r="O67" s="67"/>
    </row>
    <row r="68" spans="1:16" ht="18" x14ac:dyDescent="0.25">
      <c r="A68" s="21" t="s">
        <v>199</v>
      </c>
      <c r="B68" s="22">
        <f>SUMIFS(TableAquittal[Amount expended to date 
MANDATORY FIELD],TableAquittal[[Purpose of allocation ]],Table8[[#This Row],[Purpose of Allocation ]])</f>
        <v>0</v>
      </c>
      <c r="C68" s="27" t="e">
        <f t="shared" si="3"/>
        <v>#DIV/0!</v>
      </c>
      <c r="N68" s="67"/>
      <c r="O68" s="67"/>
    </row>
    <row r="69" spans="1:16" ht="18" x14ac:dyDescent="0.25">
      <c r="A69" s="21" t="s">
        <v>238</v>
      </c>
      <c r="B69" s="22">
        <f>SUMIFS(TableAquittal[Amount expended to date 
MANDATORY FIELD],TableAquittal[[Purpose of allocation ]],Table8[[#This Row],[Purpose of Allocation ]])</f>
        <v>0</v>
      </c>
      <c r="C69" s="27" t="e">
        <f t="shared" si="3"/>
        <v>#DIV/0!</v>
      </c>
      <c r="N69" s="67"/>
      <c r="O69" s="67"/>
    </row>
    <row r="70" spans="1:16" ht="18" x14ac:dyDescent="0.25">
      <c r="A70" s="21" t="s">
        <v>201</v>
      </c>
      <c r="B70" s="22">
        <f>SUMIFS(TableAquittal[Amount expended to date 
MANDATORY FIELD],TableAquittal[[Purpose of allocation ]],Table8[[#This Row],[Purpose of Allocation ]])</f>
        <v>0</v>
      </c>
      <c r="C70" s="27" t="e">
        <f t="shared" si="3"/>
        <v>#DIV/0!</v>
      </c>
      <c r="N70" s="67"/>
      <c r="O70" s="67"/>
    </row>
    <row r="71" spans="1:16" ht="18" x14ac:dyDescent="0.25">
      <c r="A71" s="21" t="s">
        <v>202</v>
      </c>
      <c r="B71" s="22">
        <f>SUMIFS(TableAquittal[Amount expended to date 
MANDATORY FIELD],TableAquittal[[Purpose of allocation ]],Table8[[#This Row],[Purpose of Allocation ]])</f>
        <v>0</v>
      </c>
      <c r="C71" s="27" t="e">
        <f t="shared" si="3"/>
        <v>#DIV/0!</v>
      </c>
      <c r="N71" s="67"/>
      <c r="O71" s="67"/>
    </row>
    <row r="72" spans="1:16" ht="18" x14ac:dyDescent="0.25">
      <c r="A72" s="30" t="s">
        <v>203</v>
      </c>
      <c r="B72" s="22">
        <f>SUMIFS(TableAquittal[Amount expended to date 
MANDATORY FIELD],TableAquittal[[Purpose of allocation ]],Table8[[#This Row],[Purpose of Allocation ]])</f>
        <v>0</v>
      </c>
      <c r="C72" s="27"/>
      <c r="N72" s="67"/>
      <c r="O72" s="67"/>
    </row>
    <row r="73" spans="1:16" ht="18" x14ac:dyDescent="0.25">
      <c r="A73" s="30" t="s">
        <v>204</v>
      </c>
      <c r="B73" s="22">
        <f>SUMIFS(TableAquittal[Amount expended to date 
MANDATORY FIELD],TableAquittal[[Purpose of allocation ]],Table8[[#This Row],[Purpose of Allocation ]])</f>
        <v>0</v>
      </c>
      <c r="C73" s="27" t="e">
        <f>B73/$B$76</f>
        <v>#DIV/0!</v>
      </c>
      <c r="N73" s="67"/>
      <c r="O73" s="67"/>
    </row>
    <row r="74" spans="1:16" ht="18" x14ac:dyDescent="0.25">
      <c r="A74" s="21" t="s">
        <v>194</v>
      </c>
      <c r="B74" s="22">
        <f>SUMIFS(TableAquittal[Amount expended to date 
MANDATORY FIELD],TableAquittal[[Purpose of allocation ]],Table8[[#This Row],[Purpose of Allocation ]])</f>
        <v>0</v>
      </c>
      <c r="C74" s="27" t="e">
        <f>B74/$B$76</f>
        <v>#DIV/0!</v>
      </c>
      <c r="N74" s="67"/>
      <c r="O74" s="67"/>
    </row>
    <row r="75" spans="1:16" ht="18.75" x14ac:dyDescent="0.3">
      <c r="A75" s="88" t="s">
        <v>205</v>
      </c>
      <c r="B75" s="22">
        <f>SUMIFS(TableAquittal[Amount expended to date 
MANDATORY FIELD],TableAquittal[[Purpose of allocation ]],Table8[[#This Row],[Purpose of Allocation ]])</f>
        <v>0</v>
      </c>
      <c r="C75" s="27" t="e">
        <f>B75/$B$76</f>
        <v>#DIV/0!</v>
      </c>
      <c r="N75" s="67"/>
      <c r="O75" s="67"/>
    </row>
    <row r="76" spans="1:16" ht="36" x14ac:dyDescent="0.25">
      <c r="A76" s="24" t="s">
        <v>206</v>
      </c>
      <c r="B76" s="28">
        <f>SUM(B66:B75)</f>
        <v>0</v>
      </c>
      <c r="C76" s="29"/>
      <c r="N76" s="67"/>
      <c r="O76" s="67"/>
    </row>
    <row r="77" spans="1:16" ht="18" x14ac:dyDescent="0.25">
      <c r="A77" s="10"/>
      <c r="B77" s="20"/>
      <c r="C77" s="20"/>
      <c r="D77" s="20"/>
      <c r="N77" s="67"/>
      <c r="O77" s="67"/>
    </row>
    <row r="78" spans="1:16" ht="14.25" x14ac:dyDescent="0.2">
      <c r="A78" s="10"/>
      <c r="O78" s="67"/>
      <c r="P78" s="67"/>
    </row>
    <row r="79" spans="1:16" ht="14.25" x14ac:dyDescent="0.2">
      <c r="A79" s="10"/>
      <c r="O79" s="67"/>
      <c r="P79" s="67"/>
    </row>
    <row r="80" spans="1:16" ht="14.25" x14ac:dyDescent="0.2">
      <c r="A80" s="10"/>
      <c r="O80" s="67"/>
      <c r="P80" s="67"/>
    </row>
    <row r="81" spans="1:16" ht="14.25" x14ac:dyDescent="0.2">
      <c r="A81" s="10"/>
      <c r="O81" s="67"/>
      <c r="P81" s="67"/>
    </row>
    <row r="82" spans="1:16" ht="14.25" x14ac:dyDescent="0.2">
      <c r="A82" s="10"/>
      <c r="O82" s="67"/>
      <c r="P82" s="67"/>
    </row>
    <row r="83" spans="1:16" ht="14.25" x14ac:dyDescent="0.2">
      <c r="A83" s="10"/>
      <c r="O83" s="67"/>
      <c r="P83" s="67"/>
    </row>
    <row r="84" spans="1:16" ht="15" thickBot="1" x14ac:dyDescent="0.25">
      <c r="O84" s="67"/>
      <c r="P84" s="67"/>
    </row>
    <row r="85" spans="1:16" ht="27.75" x14ac:dyDescent="0.4">
      <c r="A85" s="146" t="s">
        <v>207</v>
      </c>
      <c r="B85" s="147"/>
      <c r="C85" s="148"/>
      <c r="D85" s="148"/>
      <c r="E85" s="148"/>
      <c r="F85" s="148"/>
      <c r="G85" s="148"/>
      <c r="H85" s="148"/>
      <c r="I85" s="148"/>
      <c r="J85" s="148"/>
      <c r="K85" s="148"/>
      <c r="L85" s="148"/>
      <c r="M85" s="148"/>
      <c r="N85" s="148"/>
      <c r="O85" s="67"/>
      <c r="P85" s="67"/>
    </row>
    <row r="86" spans="1:16" ht="23.25" x14ac:dyDescent="0.35">
      <c r="A86" s="151" t="s">
        <v>146</v>
      </c>
      <c r="B86" s="9"/>
      <c r="C86" s="8"/>
      <c r="D86" s="8"/>
      <c r="O86" s="67"/>
      <c r="P86" s="67"/>
    </row>
    <row r="87" spans="1:16" ht="15.75" x14ac:dyDescent="0.25">
      <c r="A87" s="10"/>
      <c r="B87" s="9"/>
      <c r="C87" s="8"/>
      <c r="D87" s="8"/>
      <c r="O87" s="67"/>
      <c r="P87" s="67"/>
    </row>
    <row r="88" spans="1:16" ht="18" x14ac:dyDescent="0.25">
      <c r="A88" s="173" t="s">
        <v>246</v>
      </c>
      <c r="C88" s="8"/>
      <c r="D88" s="8"/>
      <c r="O88" s="67"/>
      <c r="P88" s="67"/>
    </row>
    <row r="89" spans="1:16" s="142" customFormat="1" ht="40.5" x14ac:dyDescent="0.3">
      <c r="A89" s="149" t="s">
        <v>208</v>
      </c>
      <c r="B89" s="150" t="s">
        <v>209</v>
      </c>
      <c r="C89" s="150" t="s">
        <v>210</v>
      </c>
      <c r="D89" s="8"/>
      <c r="N89" s="132"/>
      <c r="O89" s="132"/>
    </row>
    <row r="90" spans="1:16" ht="18" x14ac:dyDescent="0.25">
      <c r="A90" s="21" t="s">
        <v>177</v>
      </c>
      <c r="B90" s="22">
        <f>SUMIFS(TableAquittal17[Amount expended to date 
MANDATORY FIELD],TableAquittal17[Outcome area allocation relates to (select from dropdown)],Table9[[#This Row],[
Outcome Area of allocation ]])</f>
        <v>0</v>
      </c>
      <c r="C90" s="27" t="e">
        <f>B90/$B$109</f>
        <v>#DIV/0!</v>
      </c>
      <c r="N90" s="67"/>
      <c r="O90" s="67"/>
    </row>
    <row r="91" spans="1:16" ht="18" x14ac:dyDescent="0.25">
      <c r="A91" s="21" t="s">
        <v>178</v>
      </c>
      <c r="B91" s="22">
        <f>SUMIFS(TableAquittal17[Amount expended to date 
MANDATORY FIELD],TableAquittal17[Outcome area allocation relates to (select from dropdown)],Table9[[#This Row],[
Outcome Area of allocation ]])</f>
        <v>0</v>
      </c>
      <c r="C91" s="27" t="e">
        <f t="shared" ref="C91:C108" si="4">B91/$B$109</f>
        <v>#DIV/0!</v>
      </c>
      <c r="N91" s="67"/>
      <c r="O91" s="67"/>
    </row>
    <row r="92" spans="1:16" ht="18" x14ac:dyDescent="0.25">
      <c r="A92" s="21" t="s">
        <v>179</v>
      </c>
      <c r="B92" s="22">
        <f>SUMIFS(TableAquittal17[Amount expended to date 
MANDATORY FIELD],TableAquittal17[Outcome area allocation relates to (select from dropdown)],Table9[[#This Row],[
Outcome Area of allocation ]])</f>
        <v>0</v>
      </c>
      <c r="C92" s="27" t="e">
        <f t="shared" si="4"/>
        <v>#DIV/0!</v>
      </c>
      <c r="N92" s="67"/>
      <c r="O92" s="67"/>
    </row>
    <row r="93" spans="1:16" ht="18" x14ac:dyDescent="0.25">
      <c r="A93" s="21" t="s">
        <v>180</v>
      </c>
      <c r="B93" s="22">
        <f>SUMIFS(TableAquittal17[Amount expended to date 
MANDATORY FIELD],TableAquittal17[Outcome area allocation relates to (select from dropdown)],Table9[[#This Row],[
Outcome Area of allocation ]])</f>
        <v>0</v>
      </c>
      <c r="C93" s="27" t="e">
        <f t="shared" si="4"/>
        <v>#DIV/0!</v>
      </c>
      <c r="N93" s="67"/>
      <c r="O93" s="67"/>
    </row>
    <row r="94" spans="1:16" ht="18" x14ac:dyDescent="0.25">
      <c r="A94" s="21" t="s">
        <v>181</v>
      </c>
      <c r="B94" s="22">
        <f>SUMIFS(TableAquittal17[Amount expended to date 
MANDATORY FIELD],TableAquittal17[Outcome area allocation relates to (select from dropdown)],Table9[[#This Row],[
Outcome Area of allocation ]])</f>
        <v>0</v>
      </c>
      <c r="C94" s="27" t="e">
        <f t="shared" si="4"/>
        <v>#DIV/0!</v>
      </c>
      <c r="N94" s="67"/>
      <c r="O94" s="67"/>
    </row>
    <row r="95" spans="1:16" ht="18" x14ac:dyDescent="0.25">
      <c r="A95" s="21" t="s">
        <v>182</v>
      </c>
      <c r="B95" s="22">
        <f>SUMIFS(TableAquittal17[Amount expended to date 
MANDATORY FIELD],TableAquittal17[Outcome area allocation relates to (select from dropdown)],Table9[[#This Row],[
Outcome Area of allocation ]])</f>
        <v>0</v>
      </c>
      <c r="C95" s="27" t="e">
        <f t="shared" si="4"/>
        <v>#DIV/0!</v>
      </c>
      <c r="N95" s="67"/>
      <c r="O95" s="67"/>
    </row>
    <row r="96" spans="1:16" ht="18" x14ac:dyDescent="0.25">
      <c r="A96" s="21" t="s">
        <v>183</v>
      </c>
      <c r="B96" s="22">
        <f>SUMIFS(TableAquittal17[Amount expended to date 
MANDATORY FIELD],TableAquittal17[Outcome area allocation relates to (select from dropdown)],Table9[[#This Row],[
Outcome Area of allocation ]])</f>
        <v>0</v>
      </c>
      <c r="C96" s="27" t="e">
        <f t="shared" si="4"/>
        <v>#DIV/0!</v>
      </c>
      <c r="N96" s="67"/>
      <c r="O96" s="67"/>
    </row>
    <row r="97" spans="1:16" ht="18" x14ac:dyDescent="0.25">
      <c r="A97" s="21" t="s">
        <v>184</v>
      </c>
      <c r="B97" s="22">
        <f>SUMIFS(TableAquittal17[Amount expended to date 
MANDATORY FIELD],TableAquittal17[Outcome area allocation relates to (select from dropdown)],Table9[[#This Row],[
Outcome Area of allocation ]])</f>
        <v>0</v>
      </c>
      <c r="C97" s="27" t="e">
        <f t="shared" si="4"/>
        <v>#DIV/0!</v>
      </c>
      <c r="N97" s="67"/>
      <c r="O97" s="67"/>
    </row>
    <row r="98" spans="1:16" ht="18" x14ac:dyDescent="0.25">
      <c r="A98" s="21" t="s">
        <v>185</v>
      </c>
      <c r="B98" s="22">
        <f>SUMIFS(TableAquittal17[Amount expended to date 
MANDATORY FIELD],TableAquittal17[Outcome area allocation relates to (select from dropdown)],Table9[[#This Row],[
Outcome Area of allocation ]])</f>
        <v>0</v>
      </c>
      <c r="C98" s="27" t="e">
        <f t="shared" si="4"/>
        <v>#DIV/0!</v>
      </c>
      <c r="N98" s="67"/>
      <c r="O98" s="67"/>
    </row>
    <row r="99" spans="1:16" ht="18" x14ac:dyDescent="0.25">
      <c r="A99" s="21" t="s">
        <v>186</v>
      </c>
      <c r="B99" s="22">
        <f>SUMIFS(TableAquittal17[Amount expended to date 
MANDATORY FIELD],TableAquittal17[Outcome area allocation relates to (select from dropdown)],Table9[[#This Row],[
Outcome Area of allocation ]])</f>
        <v>0</v>
      </c>
      <c r="C99" s="27" t="e">
        <f t="shared" si="4"/>
        <v>#DIV/0!</v>
      </c>
      <c r="N99" s="67"/>
      <c r="O99" s="67"/>
    </row>
    <row r="100" spans="1:16" ht="18" x14ac:dyDescent="0.25">
      <c r="A100" s="21" t="s">
        <v>187</v>
      </c>
      <c r="B100" s="22">
        <f>SUMIFS(TableAquittal17[Amount expended to date 
MANDATORY FIELD],TableAquittal17[Outcome area allocation relates to (select from dropdown)],Table9[[#This Row],[
Outcome Area of allocation ]])</f>
        <v>0</v>
      </c>
      <c r="C100" s="27" t="e">
        <f t="shared" si="4"/>
        <v>#DIV/0!</v>
      </c>
      <c r="N100" s="67"/>
      <c r="O100" s="67"/>
    </row>
    <row r="101" spans="1:16" ht="18" x14ac:dyDescent="0.25">
      <c r="A101" s="21" t="s">
        <v>188</v>
      </c>
      <c r="B101" s="22">
        <f>SUMIFS(TableAquittal17[Amount expended to date 
MANDATORY FIELD],TableAquittal17[Outcome area allocation relates to (select from dropdown)],Table9[[#This Row],[
Outcome Area of allocation ]])</f>
        <v>0</v>
      </c>
      <c r="C101" s="27" t="e">
        <f t="shared" si="4"/>
        <v>#DIV/0!</v>
      </c>
      <c r="N101" s="67"/>
      <c r="O101" s="67"/>
    </row>
    <row r="102" spans="1:16" ht="18" x14ac:dyDescent="0.25">
      <c r="A102" s="21" t="s">
        <v>189</v>
      </c>
      <c r="B102" s="22">
        <f>SUMIFS(TableAquittal17[Amount expended to date 
MANDATORY FIELD],TableAquittal17[Outcome area allocation relates to (select from dropdown)],Table9[[#This Row],[
Outcome Area of allocation ]])</f>
        <v>0</v>
      </c>
      <c r="C102" s="27" t="e">
        <f t="shared" si="4"/>
        <v>#DIV/0!</v>
      </c>
      <c r="N102" s="67"/>
      <c r="O102" s="67"/>
    </row>
    <row r="103" spans="1:16" ht="18" x14ac:dyDescent="0.25">
      <c r="A103" s="21" t="s">
        <v>190</v>
      </c>
      <c r="B103" s="22">
        <f>SUMIFS(TableAquittal17[Amount expended to date 
MANDATORY FIELD],TableAquittal17[Outcome area allocation relates to (select from dropdown)],Table9[[#This Row],[
Outcome Area of allocation ]])</f>
        <v>0</v>
      </c>
      <c r="C103" s="27" t="e">
        <f t="shared" si="4"/>
        <v>#DIV/0!</v>
      </c>
      <c r="N103" s="67"/>
      <c r="O103" s="67"/>
    </row>
    <row r="104" spans="1:16" ht="18" x14ac:dyDescent="0.25">
      <c r="A104" s="21" t="s">
        <v>191</v>
      </c>
      <c r="B104" s="22">
        <f>SUMIFS(TableAquittal17[Amount expended to date 
MANDATORY FIELD],TableAquittal17[Outcome area allocation relates to (select from dropdown)],Table9[[#This Row],[
Outcome Area of allocation ]])</f>
        <v>0</v>
      </c>
      <c r="C104" s="27" t="e">
        <f t="shared" si="4"/>
        <v>#DIV/0!</v>
      </c>
      <c r="N104" s="67"/>
      <c r="O104" s="67"/>
    </row>
    <row r="105" spans="1:16" ht="18" x14ac:dyDescent="0.25">
      <c r="A105" s="21" t="s">
        <v>192</v>
      </c>
      <c r="B105" s="22">
        <f>SUMIFS(TableAquittal17[Amount expended to date 
MANDATORY FIELD],TableAquittal17[Outcome area allocation relates to (select from dropdown)],Table9[[#This Row],[
Outcome Area of allocation ]])</f>
        <v>0</v>
      </c>
      <c r="C105" s="27" t="e">
        <f t="shared" si="4"/>
        <v>#DIV/0!</v>
      </c>
      <c r="N105" s="67"/>
      <c r="O105" s="67"/>
    </row>
    <row r="106" spans="1:16" ht="18" x14ac:dyDescent="0.25">
      <c r="A106" s="21" t="s">
        <v>193</v>
      </c>
      <c r="B106" s="22">
        <f>SUMIFS(TableAquittal17[Amount expended to date 
MANDATORY FIELD],TableAquittal17[Outcome area allocation relates to (select from dropdown)],Table9[[#This Row],[
Outcome Area of allocation ]])</f>
        <v>0</v>
      </c>
      <c r="C106" s="27" t="e">
        <f t="shared" si="4"/>
        <v>#DIV/0!</v>
      </c>
      <c r="N106" s="67"/>
      <c r="O106" s="67"/>
    </row>
    <row r="107" spans="1:16" ht="18" x14ac:dyDescent="0.25">
      <c r="A107" s="21" t="s">
        <v>194</v>
      </c>
      <c r="B107" s="22">
        <f>SUMIFS(TableAquittal17[Amount expended to date 
MANDATORY FIELD],TableAquittal17[Outcome area allocation relates to (select from dropdown)],Table9[[#This Row],[
Outcome Area of allocation ]])</f>
        <v>0</v>
      </c>
      <c r="C107" s="27" t="e">
        <f t="shared" si="4"/>
        <v>#DIV/0!</v>
      </c>
      <c r="N107" s="67"/>
      <c r="O107" s="67"/>
    </row>
    <row r="108" spans="1:16" ht="18.75" x14ac:dyDescent="0.3">
      <c r="A108" s="88" t="s">
        <v>211</v>
      </c>
      <c r="B108" s="22">
        <f>SUMIFS(TableAquittal17[Amount expended to date 
MANDATORY FIELD],TableAquittal17[Outcome area allocation relates to (select from dropdown)],"")</f>
        <v>0</v>
      </c>
      <c r="C108" s="27" t="e">
        <f t="shared" si="4"/>
        <v>#DIV/0!</v>
      </c>
      <c r="N108" s="67"/>
      <c r="O108" s="67"/>
    </row>
    <row r="109" spans="1:16" ht="36" x14ac:dyDescent="0.25">
      <c r="A109" s="24" t="s">
        <v>206</v>
      </c>
      <c r="B109" s="25">
        <f>SUM(B90:B108)</f>
        <v>0</v>
      </c>
      <c r="C109" s="30"/>
      <c r="N109" s="67"/>
      <c r="O109" s="67"/>
    </row>
    <row r="110" spans="1:16" ht="18" x14ac:dyDescent="0.25">
      <c r="A110" s="30"/>
      <c r="B110" s="28"/>
      <c r="C110" s="29"/>
      <c r="N110" s="67"/>
      <c r="O110" s="67"/>
    </row>
    <row r="111" spans="1:16" ht="14.25" x14ac:dyDescent="0.2">
      <c r="A111" s="10"/>
      <c r="O111" s="67"/>
      <c r="P111" s="67"/>
    </row>
    <row r="112" spans="1:16" ht="14.25" x14ac:dyDescent="0.2">
      <c r="A112" s="10"/>
      <c r="O112" s="67"/>
      <c r="P112" s="67"/>
    </row>
    <row r="113" spans="1:16" ht="14.25" x14ac:dyDescent="0.2">
      <c r="A113" s="10"/>
      <c r="O113" s="67"/>
      <c r="P113" s="67"/>
    </row>
    <row r="114" spans="1:16" ht="14.25" x14ac:dyDescent="0.2">
      <c r="A114" s="10"/>
      <c r="O114" s="67"/>
      <c r="P114" s="67"/>
    </row>
    <row r="115" spans="1:16" ht="15" thickBot="1" x14ac:dyDescent="0.25">
      <c r="A115" s="11"/>
      <c r="B115" s="12"/>
      <c r="C115" s="12"/>
      <c r="D115" s="12"/>
      <c r="E115" s="12"/>
      <c r="F115" s="12"/>
      <c r="G115" s="12"/>
      <c r="H115" s="12"/>
      <c r="I115" s="12"/>
      <c r="J115" s="12"/>
      <c r="K115" s="12"/>
      <c r="L115" s="12"/>
      <c r="M115" s="12"/>
      <c r="N115" s="12"/>
      <c r="O115" s="67"/>
      <c r="P115" s="67"/>
    </row>
    <row r="116" spans="1:16" ht="14.25" x14ac:dyDescent="0.2">
      <c r="O116" s="67"/>
      <c r="P116" s="67"/>
    </row>
  </sheetData>
  <phoneticPr fontId="64" type="noConversion"/>
  <pageMargins left="0.25" right="0.25" top="0.75" bottom="0.75" header="0.3" footer="0.3"/>
  <pageSetup paperSize="9" scale="31" orientation="portrait" r:id="rId1"/>
  <headerFooter>
    <oddFooter>&amp;C&amp;1#&amp;"Arial Black"&amp;10&amp;K000000OFFICIAL</oddFooter>
  </headerFooter>
  <drawing r:id="rId2"/>
  <tableParts count="3">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9FD9F-7FEC-458C-BB8F-3FA9E0FE55DE}">
  <sheetPr codeName="Sheet7">
    <pageSetUpPr fitToPage="1"/>
  </sheetPr>
  <dimension ref="A1:B12"/>
  <sheetViews>
    <sheetView workbookViewId="0">
      <selection activeCell="B5" sqref="B5"/>
    </sheetView>
  </sheetViews>
  <sheetFormatPr defaultColWidth="9.140625" defaultRowHeight="12.75" x14ac:dyDescent="0.2"/>
  <cols>
    <col min="1" max="1" width="38" style="39" customWidth="1"/>
    <col min="2" max="2" width="84.85546875" style="39" customWidth="1"/>
    <col min="3" max="16384" width="9.140625" style="39"/>
  </cols>
  <sheetData>
    <row r="1" spans="1:2" ht="18" x14ac:dyDescent="0.25">
      <c r="A1" s="33" t="s">
        <v>212</v>
      </c>
    </row>
    <row r="2" spans="1:2" x14ac:dyDescent="0.2">
      <c r="A2" s="39" t="s">
        <v>213</v>
      </c>
    </row>
    <row r="4" spans="1:2" ht="15.75" x14ac:dyDescent="0.25">
      <c r="A4" s="56" t="s">
        <v>214</v>
      </c>
      <c r="B4" s="57" t="s">
        <v>215</v>
      </c>
    </row>
    <row r="5" spans="1:2" ht="64.5" customHeight="1" x14ac:dyDescent="0.2">
      <c r="A5" s="58" t="s">
        <v>216</v>
      </c>
      <c r="B5" s="59"/>
    </row>
    <row r="6" spans="1:2" ht="64.5" customHeight="1" x14ac:dyDescent="0.2">
      <c r="A6" s="58" t="s">
        <v>217</v>
      </c>
      <c r="B6" s="59"/>
    </row>
    <row r="7" spans="1:2" ht="64.5" customHeight="1" x14ac:dyDescent="0.2">
      <c r="A7" s="58" t="s">
        <v>218</v>
      </c>
      <c r="B7" s="59"/>
    </row>
    <row r="8" spans="1:2" ht="64.5" customHeight="1" x14ac:dyDescent="0.2">
      <c r="A8" s="58" t="s">
        <v>219</v>
      </c>
      <c r="B8" s="59"/>
    </row>
    <row r="9" spans="1:2" ht="64.5" customHeight="1" x14ac:dyDescent="0.2">
      <c r="A9" s="60" t="s">
        <v>220</v>
      </c>
      <c r="B9" s="61"/>
    </row>
    <row r="10" spans="1:2" x14ac:dyDescent="0.2">
      <c r="A10" s="62"/>
    </row>
    <row r="11" spans="1:2" x14ac:dyDescent="0.2">
      <c r="A11" s="62"/>
    </row>
    <row r="12" spans="1:2" ht="77.25" customHeight="1" x14ac:dyDescent="0.2">
      <c r="A12" s="63" t="s">
        <v>221</v>
      </c>
      <c r="B12" s="64"/>
    </row>
  </sheetData>
  <pageMargins left="0.25" right="0.25" top="0.75" bottom="0.75" header="0.3" footer="0.3"/>
  <pageSetup paperSize="9" orientation="landscape" r:id="rId1"/>
  <headerFooter>
    <oddFooter>&amp;C&amp;1#&amp;"Arial Black"&amp;10&amp;K000000OFFICIAL</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4:E147"/>
  <sheetViews>
    <sheetView topLeftCell="A16" zoomScaleNormal="100" workbookViewId="0">
      <selection activeCell="A17" sqref="A17"/>
    </sheetView>
  </sheetViews>
  <sheetFormatPr defaultColWidth="9.140625" defaultRowHeight="15" x14ac:dyDescent="0.25"/>
  <cols>
    <col min="1" max="1" width="47.140625" style="2" customWidth="1"/>
    <col min="2" max="2" width="47.5703125" style="2" customWidth="1"/>
    <col min="3" max="3" width="44.140625" style="2" customWidth="1"/>
    <col min="4" max="4" width="26.7109375" style="2" customWidth="1"/>
    <col min="5" max="16384" width="9.140625" style="2"/>
  </cols>
  <sheetData>
    <row r="4" spans="1:4" x14ac:dyDescent="0.25">
      <c r="A4" s="3" t="s">
        <v>222</v>
      </c>
      <c r="B4" s="3" t="s">
        <v>223</v>
      </c>
      <c r="C4" s="3" t="s">
        <v>224</v>
      </c>
      <c r="D4" s="3" t="s">
        <v>225</v>
      </c>
    </row>
    <row r="5" spans="1:4" x14ac:dyDescent="0.25">
      <c r="A5" s="166" t="s">
        <v>60</v>
      </c>
      <c r="B5" s="166" t="s">
        <v>56</v>
      </c>
      <c r="C5" s="166" t="s">
        <v>56</v>
      </c>
      <c r="D5" s="2" t="s">
        <v>57</v>
      </c>
    </row>
    <row r="6" spans="1:4" x14ac:dyDescent="0.25">
      <c r="A6" s="166" t="s">
        <v>58</v>
      </c>
      <c r="B6" s="166" t="s">
        <v>58</v>
      </c>
      <c r="C6" s="166" t="s">
        <v>58</v>
      </c>
      <c r="D6" s="2" t="s">
        <v>59</v>
      </c>
    </row>
    <row r="7" spans="1:4" x14ac:dyDescent="0.25">
      <c r="A7" s="166" t="s">
        <v>64</v>
      </c>
      <c r="B7" s="166" t="s">
        <v>60</v>
      </c>
      <c r="C7" s="2" t="s">
        <v>60</v>
      </c>
      <c r="D7" s="166" t="s">
        <v>61</v>
      </c>
    </row>
    <row r="8" spans="1:4" x14ac:dyDescent="0.25">
      <c r="A8" s="2" t="s">
        <v>66</v>
      </c>
      <c r="B8" s="166" t="s">
        <v>62</v>
      </c>
      <c r="C8" s="2" t="s">
        <v>62</v>
      </c>
      <c r="D8" s="166" t="s">
        <v>63</v>
      </c>
    </row>
    <row r="9" spans="1:4" x14ac:dyDescent="0.25">
      <c r="A9" s="2" t="s">
        <v>70</v>
      </c>
      <c r="B9" s="166" t="s">
        <v>64</v>
      </c>
      <c r="C9" s="166" t="s">
        <v>64</v>
      </c>
      <c r="D9" s="166" t="s">
        <v>65</v>
      </c>
    </row>
    <row r="10" spans="1:4" x14ac:dyDescent="0.25">
      <c r="A10" s="2" t="s">
        <v>68</v>
      </c>
      <c r="B10" s="166" t="s">
        <v>66</v>
      </c>
      <c r="C10" s="166" t="s">
        <v>66</v>
      </c>
      <c r="D10" s="2" t="s">
        <v>67</v>
      </c>
    </row>
    <row r="11" spans="1:4" x14ac:dyDescent="0.25">
      <c r="A11" s="2" t="s">
        <v>72</v>
      </c>
      <c r="B11" s="2" t="s">
        <v>68</v>
      </c>
      <c r="C11" s="166" t="s">
        <v>68</v>
      </c>
      <c r="D11" s="2" t="s">
        <v>69</v>
      </c>
    </row>
    <row r="12" spans="1:4" x14ac:dyDescent="0.25">
      <c r="A12" s="2" t="s">
        <v>76</v>
      </c>
      <c r="B12" s="2" t="s">
        <v>70</v>
      </c>
      <c r="C12" s="166" t="s">
        <v>70</v>
      </c>
      <c r="D12" s="2" t="s">
        <v>71</v>
      </c>
    </row>
    <row r="13" spans="1:4" x14ac:dyDescent="0.25">
      <c r="A13" s="166" t="s">
        <v>78</v>
      </c>
      <c r="B13" s="2" t="s">
        <v>72</v>
      </c>
      <c r="C13" s="166" t="s">
        <v>72</v>
      </c>
      <c r="D13" s="2" t="s">
        <v>73</v>
      </c>
    </row>
    <row r="14" spans="1:4" x14ac:dyDescent="0.25">
      <c r="A14" s="166" t="s">
        <v>74</v>
      </c>
      <c r="B14" s="166" t="s">
        <v>226</v>
      </c>
      <c r="C14" s="166" t="s">
        <v>226</v>
      </c>
      <c r="D14" s="166" t="s">
        <v>75</v>
      </c>
    </row>
    <row r="15" spans="1:4" x14ac:dyDescent="0.25">
      <c r="A15" s="166" t="s">
        <v>227</v>
      </c>
      <c r="B15" s="2" t="s">
        <v>76</v>
      </c>
      <c r="C15" s="166" t="s">
        <v>76</v>
      </c>
      <c r="D15" s="2" t="s">
        <v>77</v>
      </c>
    </row>
    <row r="16" spans="1:4" x14ac:dyDescent="0.25">
      <c r="A16" s="166" t="s">
        <v>82</v>
      </c>
      <c r="B16" s="2" t="s">
        <v>78</v>
      </c>
      <c r="C16" s="166" t="s">
        <v>78</v>
      </c>
      <c r="D16" s="2" t="s">
        <v>79</v>
      </c>
    </row>
    <row r="17" spans="1:5" x14ac:dyDescent="0.25">
      <c r="A17" s="166" t="s">
        <v>84</v>
      </c>
      <c r="B17" s="166" t="s">
        <v>80</v>
      </c>
      <c r="C17" s="2" t="s">
        <v>80</v>
      </c>
      <c r="D17" s="2" t="s">
        <v>81</v>
      </c>
    </row>
    <row r="18" spans="1:5" x14ac:dyDescent="0.25">
      <c r="A18" s="166" t="s">
        <v>228</v>
      </c>
      <c r="B18" s="166" t="s">
        <v>82</v>
      </c>
      <c r="C18" s="166" t="s">
        <v>82</v>
      </c>
      <c r="D18" s="166" t="s">
        <v>83</v>
      </c>
    </row>
    <row r="19" spans="1:5" x14ac:dyDescent="0.25">
      <c r="B19" s="166" t="s">
        <v>84</v>
      </c>
      <c r="C19" s="166" t="s">
        <v>84</v>
      </c>
      <c r="D19" s="2" t="s">
        <v>85</v>
      </c>
    </row>
    <row r="20" spans="1:5" x14ac:dyDescent="0.25">
      <c r="B20" s="166" t="s">
        <v>86</v>
      </c>
      <c r="C20" s="2" t="s">
        <v>86</v>
      </c>
      <c r="D20" s="2" t="s">
        <v>87</v>
      </c>
    </row>
    <row r="21" spans="1:5" x14ac:dyDescent="0.25">
      <c r="D21" s="166" t="s">
        <v>89</v>
      </c>
      <c r="E21" s="166"/>
    </row>
    <row r="22" spans="1:5" x14ac:dyDescent="0.25">
      <c r="D22" s="166" t="s">
        <v>90</v>
      </c>
      <c r="E22" s="166"/>
    </row>
    <row r="23" spans="1:5" x14ac:dyDescent="0.25">
      <c r="A23" s="166"/>
      <c r="D23" s="166"/>
      <c r="E23" s="166"/>
    </row>
    <row r="24" spans="1:5" x14ac:dyDescent="0.25">
      <c r="A24" s="166"/>
      <c r="D24" s="166"/>
      <c r="E24" s="166"/>
    </row>
    <row r="25" spans="1:5" x14ac:dyDescent="0.25">
      <c r="A25" s="3" t="s">
        <v>229</v>
      </c>
      <c r="D25" s="166"/>
      <c r="E25" s="166"/>
    </row>
    <row r="26" spans="1:5" x14ac:dyDescent="0.25">
      <c r="A26" s="2" t="s">
        <v>230</v>
      </c>
      <c r="D26" s="166"/>
      <c r="E26" s="166"/>
    </row>
    <row r="27" spans="1:5" x14ac:dyDescent="0.25">
      <c r="A27" s="2" t="s">
        <v>231</v>
      </c>
    </row>
    <row r="29" spans="1:5" x14ac:dyDescent="0.25">
      <c r="A29" s="3" t="s">
        <v>232</v>
      </c>
    </row>
    <row r="30" spans="1:5" x14ac:dyDescent="0.25">
      <c r="A30" s="2" t="s">
        <v>230</v>
      </c>
    </row>
    <row r="31" spans="1:5" x14ac:dyDescent="0.25">
      <c r="A31" s="2" t="s">
        <v>233</v>
      </c>
    </row>
    <row r="33" spans="1:2" x14ac:dyDescent="0.25">
      <c r="A33" s="3" t="s">
        <v>234</v>
      </c>
    </row>
    <row r="34" spans="1:2" x14ac:dyDescent="0.25">
      <c r="A34" s="166" t="s">
        <v>197</v>
      </c>
    </row>
    <row r="35" spans="1:2" x14ac:dyDescent="0.25">
      <c r="A35" s="166" t="s">
        <v>198</v>
      </c>
    </row>
    <row r="36" spans="1:2" x14ac:dyDescent="0.25">
      <c r="A36" s="166" t="s">
        <v>199</v>
      </c>
    </row>
    <row r="37" spans="1:2" x14ac:dyDescent="0.25">
      <c r="A37" s="166" t="s">
        <v>200</v>
      </c>
    </row>
    <row r="38" spans="1:2" x14ac:dyDescent="0.25">
      <c r="A38" s="166" t="s">
        <v>201</v>
      </c>
    </row>
    <row r="39" spans="1:2" x14ac:dyDescent="0.25">
      <c r="A39" s="166" t="s">
        <v>202</v>
      </c>
    </row>
    <row r="40" spans="1:2" x14ac:dyDescent="0.25">
      <c r="A40" s="166" t="s">
        <v>235</v>
      </c>
    </row>
    <row r="41" spans="1:2" x14ac:dyDescent="0.25">
      <c r="A41" s="166" t="s">
        <v>203</v>
      </c>
    </row>
    <row r="42" spans="1:2" x14ac:dyDescent="0.25">
      <c r="A42" s="166" t="s">
        <v>204</v>
      </c>
    </row>
    <row r="43" spans="1:2" x14ac:dyDescent="0.25">
      <c r="A43" s="166" t="s">
        <v>194</v>
      </c>
    </row>
    <row r="45" spans="1:2" x14ac:dyDescent="0.25">
      <c r="A45" s="3" t="s">
        <v>236</v>
      </c>
    </row>
    <row r="46" spans="1:2" x14ac:dyDescent="0.25">
      <c r="A46" s="2" t="s">
        <v>177</v>
      </c>
    </row>
    <row r="47" spans="1:2" x14ac:dyDescent="0.25">
      <c r="A47" s="166" t="s">
        <v>178</v>
      </c>
      <c r="B47" s="166"/>
    </row>
    <row r="48" spans="1:2" x14ac:dyDescent="0.25">
      <c r="A48" s="166" t="s">
        <v>179</v>
      </c>
    </row>
    <row r="49" spans="1:1" x14ac:dyDescent="0.25">
      <c r="A49" s="166" t="s">
        <v>180</v>
      </c>
    </row>
    <row r="50" spans="1:1" x14ac:dyDescent="0.25">
      <c r="A50" s="2" t="s">
        <v>181</v>
      </c>
    </row>
    <row r="51" spans="1:1" x14ac:dyDescent="0.25">
      <c r="A51" s="166" t="s">
        <v>182</v>
      </c>
    </row>
    <row r="52" spans="1:1" x14ac:dyDescent="0.25">
      <c r="A52" s="166" t="s">
        <v>183</v>
      </c>
    </row>
    <row r="53" spans="1:1" x14ac:dyDescent="0.25">
      <c r="A53" s="166" t="s">
        <v>184</v>
      </c>
    </row>
    <row r="54" spans="1:1" x14ac:dyDescent="0.25">
      <c r="A54" s="2" t="s">
        <v>185</v>
      </c>
    </row>
    <row r="55" spans="1:1" x14ac:dyDescent="0.25">
      <c r="A55" s="166" t="s">
        <v>186</v>
      </c>
    </row>
    <row r="56" spans="1:1" x14ac:dyDescent="0.25">
      <c r="A56" s="166" t="s">
        <v>187</v>
      </c>
    </row>
    <row r="57" spans="1:1" x14ac:dyDescent="0.25">
      <c r="A57" s="166" t="s">
        <v>188</v>
      </c>
    </row>
    <row r="58" spans="1:1" x14ac:dyDescent="0.25">
      <c r="A58" s="166" t="s">
        <v>189</v>
      </c>
    </row>
    <row r="59" spans="1:1" x14ac:dyDescent="0.25">
      <c r="A59" s="166" t="s">
        <v>190</v>
      </c>
    </row>
    <row r="60" spans="1:1" x14ac:dyDescent="0.25">
      <c r="A60" s="166" t="s">
        <v>191</v>
      </c>
    </row>
    <row r="61" spans="1:1" x14ac:dyDescent="0.25">
      <c r="A61" s="166" t="s">
        <v>192</v>
      </c>
    </row>
    <row r="62" spans="1:1" x14ac:dyDescent="0.25">
      <c r="A62" s="2" t="s">
        <v>193</v>
      </c>
    </row>
    <row r="63" spans="1:1" x14ac:dyDescent="0.25">
      <c r="A63" s="2" t="s">
        <v>194</v>
      </c>
    </row>
    <row r="67" spans="1:1" x14ac:dyDescent="0.25">
      <c r="A67" s="7" t="s">
        <v>237</v>
      </c>
    </row>
    <row r="68" spans="1:1" x14ac:dyDescent="0.25">
      <c r="A68" s="2" t="s">
        <v>230</v>
      </c>
    </row>
    <row r="69" spans="1:1" x14ac:dyDescent="0.25">
      <c r="A69" s="166" t="s">
        <v>231</v>
      </c>
    </row>
    <row r="79" spans="1:1" x14ac:dyDescent="0.25">
      <c r="A79" s="13"/>
    </row>
    <row r="85" spans="1:1" x14ac:dyDescent="0.25">
      <c r="A85" s="4"/>
    </row>
    <row r="107" spans="1:2" x14ac:dyDescent="0.25">
      <c r="B107" s="3"/>
    </row>
    <row r="108" spans="1:2" ht="14.25" customHeight="1" x14ac:dyDescent="0.25"/>
    <row r="109" spans="1:2" x14ac:dyDescent="0.25">
      <c r="B109" s="166"/>
    </row>
    <row r="110" spans="1:2" x14ac:dyDescent="0.25">
      <c r="B110" s="166"/>
    </row>
    <row r="111" spans="1:2" x14ac:dyDescent="0.25">
      <c r="A111" s="166"/>
      <c r="B111" s="166"/>
    </row>
    <row r="113" spans="1:2" x14ac:dyDescent="0.25">
      <c r="B113" s="166"/>
    </row>
    <row r="114" spans="1:2" x14ac:dyDescent="0.25">
      <c r="B114" s="166"/>
    </row>
    <row r="116" spans="1:2" x14ac:dyDescent="0.25">
      <c r="B116" s="166"/>
    </row>
    <row r="117" spans="1:2" x14ac:dyDescent="0.25">
      <c r="B117" s="166"/>
    </row>
    <row r="118" spans="1:2" x14ac:dyDescent="0.25">
      <c r="B118" s="166"/>
    </row>
    <row r="119" spans="1:2" x14ac:dyDescent="0.25">
      <c r="B119" s="166"/>
    </row>
    <row r="120" spans="1:2" x14ac:dyDescent="0.25">
      <c r="B120" s="166"/>
    </row>
    <row r="121" spans="1:2" x14ac:dyDescent="0.25">
      <c r="B121" s="166"/>
    </row>
    <row r="122" spans="1:2" x14ac:dyDescent="0.25">
      <c r="B122" s="166"/>
    </row>
    <row r="124" spans="1:2" x14ac:dyDescent="0.25">
      <c r="A124" s="166"/>
    </row>
    <row r="145" spans="2:2" x14ac:dyDescent="0.25">
      <c r="B145" s="166"/>
    </row>
    <row r="146" spans="2:2" x14ac:dyDescent="0.25">
      <c r="B146" s="166"/>
    </row>
    <row r="147" spans="2:2" x14ac:dyDescent="0.25">
      <c r="B147" s="166"/>
    </row>
  </sheetData>
  <pageMargins left="0.25" right="0.25" top="0.75" bottom="0.75" header="0.3" footer="0.3"/>
  <pageSetup paperSize="9" scale="66" orientation="portrait" r:id="rId1"/>
  <headerFooter>
    <oddHeader>&amp;CFields used in acquittal template</oddHeader>
    <oddFooter>&amp;C&amp;1#&amp;"Arial Black"&amp;10&amp;K000000OFFICIAL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0C4347C5C6D34BA8C9FCC4F57D19B6" ma:contentTypeVersion="20" ma:contentTypeDescription="Create a new document." ma:contentTypeScope="" ma:versionID="0c3b25750aaa4907d0800f2715a4d6a9">
  <xsd:schema xmlns:xsd="http://www.w3.org/2001/XMLSchema" xmlns:xs="http://www.w3.org/2001/XMLSchema" xmlns:p="http://schemas.microsoft.com/office/2006/metadata/properties" xmlns:ns2="06badf41-c0a1-41a6-983a-efd542c2c878" xmlns:ns3="51ef5222-d273-4e86-adbf-8aa3d9e99a84" xmlns:ns4="5ce0f2b5-5be5-4508-bce9-d7011ece0659" targetNamespace="http://schemas.microsoft.com/office/2006/metadata/properties" ma:root="true" ma:fieldsID="1e0e4daec42ccf527de72b2be702ca1f" ns2:_="" ns3:_="" ns4:_="">
    <xsd:import namespace="06badf41-c0a1-41a6-983a-efd542c2c878"/>
    <xsd:import namespace="51ef5222-d273-4e86-adbf-8aa3d9e99a84"/>
    <xsd:import namespace="5ce0f2b5-5be5-4508-bce9-d7011ece06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Cap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badf41-c0a1-41a6-983a-efd542c2c8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Caption" ma:index="25" nillable="true" ma:displayName="Caption" ma:format="Dropdown" ma:internalName="Caption">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ef5222-d273-4e86-adbf-8aa3d9e99a8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ce0f2b5-5be5-4508-bce9-d7011ece0659"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d5a02ebc-a532-4cc7-9416-7e8309854dba}" ma:internalName="TaxCatchAll" ma:showField="CatchAllData" ma:web="51ef5222-d273-4e86-adbf-8aa3d9e99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51ef5222-d273-4e86-adbf-8aa3d9e99a84">
      <UserInfo>
        <DisplayName/>
        <AccountId xsi:nil="true"/>
        <AccountType/>
      </UserInfo>
    </SharedWithUsers>
    <lcf76f155ced4ddcb4097134ff3c332f xmlns="06badf41-c0a1-41a6-983a-efd542c2c878">
      <Terms xmlns="http://schemas.microsoft.com/office/infopath/2007/PartnerControls"/>
    </lcf76f155ced4ddcb4097134ff3c332f>
    <TaxCatchAll xmlns="5ce0f2b5-5be5-4508-bce9-d7011ece0659" xsi:nil="true"/>
    <Caption xmlns="06badf41-c0a1-41a6-983a-efd542c2c878" xsi:nil="true"/>
  </documentManagement>
</p:properties>
</file>

<file path=customXml/itemProps1.xml><?xml version="1.0" encoding="utf-8"?>
<ds:datastoreItem xmlns:ds="http://schemas.openxmlformats.org/officeDocument/2006/customXml" ds:itemID="{6022C956-2F9D-4B68-A088-990F2A1B4CF7}"/>
</file>

<file path=customXml/itemProps2.xml><?xml version="1.0" encoding="utf-8"?>
<ds:datastoreItem xmlns:ds="http://schemas.openxmlformats.org/officeDocument/2006/customXml" ds:itemID="{2C01ACC5-E364-42C5-822F-44BA31F3A6DE}">
  <ds:schemaRefs>
    <ds:schemaRef ds:uri="http://schemas.microsoft.com/sharepoint/v3/contenttype/forms"/>
  </ds:schemaRefs>
</ds:datastoreItem>
</file>

<file path=customXml/itemProps3.xml><?xml version="1.0" encoding="utf-8"?>
<ds:datastoreItem xmlns:ds="http://schemas.openxmlformats.org/officeDocument/2006/customXml" ds:itemID="{107DAC46-D5BD-4BD9-9BDD-F3225DC02559}">
  <ds:schemaRefs>
    <ds:schemaRef ds:uri="http://schemas.openxmlformats.org/package/2006/metadata/core-properties"/>
    <ds:schemaRef ds:uri="http://schemas.microsoft.com/office/2006/metadata/properties"/>
    <ds:schemaRef ds:uri="http://purl.org/dc/elements/1.1/"/>
    <ds:schemaRef ds:uri="http://purl.org/dc/terms/"/>
    <ds:schemaRef ds:uri="http://www.w3.org/XML/1998/namespace"/>
    <ds:schemaRef ds:uri="http://schemas.microsoft.com/office/2006/documentManagement/types"/>
    <ds:schemaRef ds:uri="b962dc79-f3f7-4089-8ac3-e14f66636581"/>
    <ds:schemaRef ds:uri="http://purl.org/dc/dcmitype/"/>
    <ds:schemaRef ds:uri="http://schemas.microsoft.com/office/infopath/2007/PartnerControls"/>
    <ds:schemaRef ds:uri="b1b931fb-b073-4200-bcfc-bd74b2ef64f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Contents</vt:lpstr>
      <vt:lpstr>Instructions</vt:lpstr>
      <vt:lpstr>Funding Allocations</vt:lpstr>
      <vt:lpstr>Goods &amp; Services Acquittal</vt:lpstr>
      <vt:lpstr>Special Contracted Acquittal</vt:lpstr>
      <vt:lpstr>ANALYSIS</vt:lpstr>
      <vt:lpstr>Feedback to DFFH Central</vt:lpstr>
      <vt:lpstr>Drop down options</vt:lpstr>
      <vt:lpstr>Accessibility</vt:lpstr>
      <vt:lpstr>Aquittal_Instructions</vt:lpstr>
      <vt:lpstr>Contents</vt:lpstr>
      <vt:lpstr>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Family Services flexible funding tracking &amp; biannual acquittal tools - 2020-21 Summary of funding allocation and expenditure</dc:title>
  <dc:subject>Family Services flexible funding tracking &amp; biannual acquittal tools - 2020-21 Summary of funding allocation and expenditure</dc:subject>
  <dc:creator>Early Pathways unit</dc:creator>
  <cp:keywords>Family services; funding; acquittal; tool</cp:keywords>
  <dc:description/>
  <cp:lastModifiedBy>Zoe Lang (DFFH)</cp:lastModifiedBy>
  <cp:revision/>
  <dcterms:created xsi:type="dcterms:W3CDTF">2018-10-31T22:34:05Z</dcterms:created>
  <dcterms:modified xsi:type="dcterms:W3CDTF">2023-10-11T00:46:07Z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0x0101009F0C4347C5C6D34BA8C9FCC4F57D19B6</vt:lpwstr>
  </property>
  <property fmtid="{D5CDD505-2E9C-101B-9397-08002B2CF9AE}" pid="3" name="MSIP_Label_43e64453-338c-4f93-8a4d-0039a0a41f2a_Enabled">
    <vt:lpwstr>true</vt:lpwstr>
  </property>
  <property fmtid="{D5CDD505-2E9C-101B-9397-08002B2CF9AE}" pid="4" name="MSIP_Label_43e64453-338c-4f93-8a4d-0039a0a41f2a_SetDate">
    <vt:lpwstr>2022-06-22T05:13:14Z</vt:lpwstr>
  </property>
  <property fmtid="{D5CDD505-2E9C-101B-9397-08002B2CF9AE}" pid="5" name="MSIP_Label_43e64453-338c-4f93-8a4d-0039a0a41f2a_Method">
    <vt:lpwstr>Privileged</vt:lpwstr>
  </property>
  <property fmtid="{D5CDD505-2E9C-101B-9397-08002B2CF9AE}" pid="6" name="MSIP_Label_43e64453-338c-4f93-8a4d-0039a0a41f2a_Name">
    <vt:lpwstr>43e64453-338c-4f93-8a4d-0039a0a41f2a</vt:lpwstr>
  </property>
  <property fmtid="{D5CDD505-2E9C-101B-9397-08002B2CF9AE}" pid="7" name="MSIP_Label_43e64453-338c-4f93-8a4d-0039a0a41f2a_SiteId">
    <vt:lpwstr>c0e0601f-0fac-449c-9c88-a104c4eb9f28</vt:lpwstr>
  </property>
  <property fmtid="{D5CDD505-2E9C-101B-9397-08002B2CF9AE}" pid="8" name="MSIP_Label_43e64453-338c-4f93-8a4d-0039a0a41f2a_ActionId">
    <vt:lpwstr>9b16b7bc-327c-4161-afbb-31a9f716dfd0</vt:lpwstr>
  </property>
  <property fmtid="{D5CDD505-2E9C-101B-9397-08002B2CF9AE}" pid="9" name="MSIP_Label_43e64453-338c-4f93-8a4d-0039a0a41f2a_ContentBits">
    <vt:lpwstr>2</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